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580" windowHeight="919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Travel!$A$1:$E$117</definedName>
  </definedNames>
  <calcPr calcId="145621"/>
</workbook>
</file>

<file path=xl/calcChain.xml><?xml version="1.0" encoding="utf-8"?>
<calcChain xmlns="http://schemas.openxmlformats.org/spreadsheetml/2006/main">
  <c r="B21" i="1" l="1"/>
  <c r="B41" i="1"/>
  <c r="B62" i="1" l="1"/>
  <c r="B61" i="1"/>
  <c r="B47" i="1" l="1"/>
  <c r="B43" i="1"/>
  <c r="D25" i="4" l="1"/>
  <c r="C32" i="3"/>
  <c r="C25" i="2"/>
  <c r="C88" i="1"/>
  <c r="C106" i="1"/>
  <c r="C16" i="1"/>
  <c r="B6" i="13"/>
  <c r="E59" i="13"/>
  <c r="C59" i="13"/>
  <c r="C27" i="4"/>
  <c r="C26" i="4"/>
  <c r="B59" i="13"/>
  <c r="B58" i="13"/>
  <c r="D58" i="13"/>
  <c r="B57" i="13"/>
  <c r="D57" i="13"/>
  <c r="D56" i="13"/>
  <c r="B56" i="13"/>
  <c r="D55" i="13"/>
  <c r="B55" i="13"/>
  <c r="D54" i="13"/>
  <c r="B54" i="13"/>
  <c r="B2" i="4"/>
  <c r="B3" i="4"/>
  <c r="B2" i="3"/>
  <c r="B3" i="3"/>
  <c r="B2" i="2"/>
  <c r="B3" i="2"/>
  <c r="B2" i="1"/>
  <c r="B3" i="1"/>
  <c r="F57" i="13"/>
  <c r="D25" i="2" s="1"/>
  <c r="F59" i="13"/>
  <c r="E25" i="4" s="1"/>
  <c r="F58" i="13"/>
  <c r="D32" i="3" s="1"/>
  <c r="C13" i="13"/>
  <c r="C12" i="13"/>
  <c r="C11" i="13"/>
  <c r="C16" i="13" s="1"/>
  <c r="B5" i="4"/>
  <c r="B4" i="4"/>
  <c r="B5" i="3"/>
  <c r="B4" i="3"/>
  <c r="B5" i="2"/>
  <c r="B4" i="2"/>
  <c r="B5" i="1"/>
  <c r="B4" i="1"/>
  <c r="F12" i="13"/>
  <c r="C25" i="4"/>
  <c r="F11" i="13" s="1"/>
  <c r="F13" i="13"/>
  <c r="B106" i="1"/>
  <c r="B17" i="13" s="1"/>
  <c r="B88" i="1"/>
  <c r="B16" i="13" s="1"/>
  <c r="B16" i="1"/>
  <c r="B15" i="13" s="1"/>
  <c r="B32" i="3"/>
  <c r="B13" i="13" s="1"/>
  <c r="B25" i="2"/>
  <c r="B12" i="13" s="1"/>
  <c r="B11" i="13" l="1"/>
  <c r="F56" i="13"/>
  <c r="D106" i="1" s="1"/>
  <c r="C17" i="13"/>
  <c r="F54" i="13"/>
  <c r="D16" i="1" s="1"/>
  <c r="F55" i="13"/>
  <c r="D88" i="1" s="1"/>
  <c r="C15" i="13"/>
  <c r="B108"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19" authorId="0">
      <text>
        <r>
          <rPr>
            <sz val="9"/>
            <color indexed="81"/>
            <rFont val="Tahoma"/>
            <family val="2"/>
          </rPr>
          <t xml:space="preserve">
Insert additional rows as needed:
- 'right click' on a row number (left of screen)
- select 'Insert' (this will insert a row above it)
</t>
        </r>
      </text>
    </comment>
    <comment ref="A91"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<sst xmlns="http://schemas.openxmlformats.org/spreadsheetml/2006/main" count="491" uniqueCount="224">
  <si>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</si>
  <si>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</si>
  <si>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</si>
  <si>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</si>
  <si>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</si>
  <si>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</si>
  <si>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</si>
  <si>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</si>
  <si>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</si>
  <si>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</si>
  <si>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</si>
  <si>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</si>
  <si>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</si>
  <si>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</si>
  <si>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</si>
  <si>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</si>
  <si>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</si>
  <si>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</si>
  <si>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</si>
  <si>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</si>
  <si>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</si>
  <si>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</si>
  <si>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</si>
  <si>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</si>
  <si>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</si>
  <si>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</si>
  <si>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</si>
  <si>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</si>
  <si>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</si>
  <si>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</si>
  <si>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</si>
  <si>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</si>
  <si>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</si>
  <si>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</si>
  <si>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</si>
  <si>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</si>
  <si>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</si>
  <si>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</si>
  <si>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</si>
  <si>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</si>
  <si>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</si>
  <si>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</si>
  <si>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</si>
  <si>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</si>
  <si>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</si>
  <si>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</si>
  <si>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</si>
  <si>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</si>
  <si>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</si>
  <si>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</si>
  <si>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</si>
  <si>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</si>
  <si>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</si>
  <si>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</si>
  <si>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</si>
  <si>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</si>
  <si>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</si>
  <si>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</si>
  <si>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</si>
  <si>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</si>
  <si>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</si>
  <si>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</si>
  <si>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</si>
  <si>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</si>
  <si>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</si>
  <si>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</si>
  <si>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</si>
  <si>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</si>
  <si>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</si>
  <si>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</si>
  <si>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</si>
  <si>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</si>
  <si>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</si>
  <si>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</si>
  <si>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</si>
  <si>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</si>
  <si>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</si>
  <si>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</si>
  <si>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</si>
  <si>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</si>
  <si>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</si>
  <si>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</si>
  <si>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</si>
  <si>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</si>
  <si>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</si>
  <si>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</si>
  <si>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</si>
  <si>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</si>
  <si>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</si>
  <si>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</si>
  <si>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</si>
  <si>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</si>
  <si>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</si>
  <si>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</si>
  <si>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</si>
  <si>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</si>
  <si>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</si>
  <si>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</si>
  <si>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</si>
  <si>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</si>
  <si>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</si>
  <si>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</si>
  <si>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</si>
  <si>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</si>
  <si>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</si>
  <si>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</si>
  <si>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</si>
  <si>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</si>
  <si>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</si>
  <si>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</si>
  <si>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</si>
  <si>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</si>
  <si>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</si>
  <si>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</si>
  <si>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</si>
  <si>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</si>
  <si>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</si>
  <si>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</si>
  <si>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</si>
  <si>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</si>
  <si>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</si>
  <si>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</si>
  <si>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</si>
  <si>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</si>
  <si>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</si>
  <si>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</si>
  <si>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</si>
  <si>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</si>
  <si>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</si>
  <si>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</si>
  <si>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</si>
  <si>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</si>
  <si>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</si>
  <si>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</si>
  <si>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</si>
  <si>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</si>
  <si>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</si>
  <si>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</si>
  <si>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</si>
  <si>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</si>
  <si>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</si>
  <si>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</si>
  <si>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</si>
  <si>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</si>
  <si>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</si>
  <si>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</si>
  <si>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</si>
  <si>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</si>
  <si>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</si>
  <si>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</si>
  <si>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</si>
  <si>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</si>
  <si>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</si>
  <si>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</si>
  <si>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</si>
  <si>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</si>
  <si>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</si>
  <si>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</si>
  <si>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</si>
  <si>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</si>
  <si>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</si>
  <si>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</si>
  <si>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</si>
  <si>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</si>
  <si>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</si>
  <si>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</si>
  <si>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</si>
  <si>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</si>
  <si>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Health and Disability Commissioner</t>
  </si>
  <si>
    <t>Anthony Hill</t>
  </si>
  <si>
    <t>Communication Costs</t>
  </si>
  <si>
    <t>Wellington</t>
  </si>
  <si>
    <t xml:space="preserve">A Hill Mobile Rental 2018 July Spark New Zealand Trading Ltd </t>
  </si>
  <si>
    <t>A Hill Mobile Rental 2018 August Spark New Zealand Trading Ltd</t>
  </si>
  <si>
    <t>A Hill Mobile Rental 2018 September Spark New Zealand Trading Ltd</t>
  </si>
  <si>
    <t>A Hill Mobile Rental 2018 October Spark New Zealand Trading Ltd</t>
  </si>
  <si>
    <t>A Hill Mobile Rental 2018 November Spark New Zealand Trading Ltd</t>
  </si>
  <si>
    <t>A Hill Mobile Rental 2018 December Spark New Zealand Trading Ltd</t>
  </si>
  <si>
    <t>A Hill Mobile Rental 2019 January Spark New Zealand Trading Ltd</t>
  </si>
  <si>
    <t>A Hill Mobile Rental 2019 February Spark New Zealand Trading Ltd</t>
  </si>
  <si>
    <t xml:space="preserve">A Hill Mobile Rental 2019 March Spark New Zealand Trading Ltd </t>
  </si>
  <si>
    <t>A Hill Mobile Rental 2019 April Spark New Zealand Trading Ltd</t>
  </si>
  <si>
    <t>A Hill Mobile Rental 2019 May Spark New Zealand Trading Ltd</t>
  </si>
  <si>
    <t>A Hill Mobile Rental 2019 June Spark New Zealand Trading Ltd</t>
  </si>
  <si>
    <t>Membership Costs</t>
  </si>
  <si>
    <t>Legal Practicing Certificate 2018/19</t>
  </si>
  <si>
    <t>Two bottles of wine</t>
  </si>
  <si>
    <t>Two book vouchers</t>
  </si>
  <si>
    <t>HQSC Board</t>
  </si>
  <si>
    <t>Victoria University</t>
  </si>
  <si>
    <t>No hospitality provided to external parties in 2018/19</t>
  </si>
  <si>
    <t>No international travel for the period</t>
  </si>
  <si>
    <t>Airfares</t>
  </si>
  <si>
    <t>Auckland</t>
  </si>
  <si>
    <t>Working in Auckland office</t>
  </si>
  <si>
    <t>Christchurch</t>
  </si>
  <si>
    <t>Accommodation 2 nights</t>
  </si>
  <si>
    <t>Taxis</t>
  </si>
  <si>
    <t>Taxi</t>
  </si>
  <si>
    <t>Attending Ministerial meeting</t>
  </si>
  <si>
    <t>Meeting Ministry of Health</t>
  </si>
  <si>
    <t>Parking</t>
  </si>
  <si>
    <t>Attending HDC workshop</t>
  </si>
  <si>
    <t>Shared with the staff</t>
  </si>
  <si>
    <t>July 2018</t>
  </si>
  <si>
    <t>August 2018</t>
  </si>
  <si>
    <t>September 2018</t>
  </si>
  <si>
    <t>October 2018</t>
  </si>
  <si>
    <t>November 2018</t>
  </si>
  <si>
    <t>December 2018</t>
  </si>
  <si>
    <t>January 2019</t>
  </si>
  <si>
    <t>February 2019</t>
  </si>
  <si>
    <t>March 2019</t>
  </si>
  <si>
    <t>April 2019</t>
  </si>
  <si>
    <t>May 2019</t>
  </si>
  <si>
    <t>June 2019</t>
  </si>
  <si>
    <t>Corporate Service Manager</t>
  </si>
  <si>
    <t>Voucher available for the purchase of books</t>
  </si>
  <si>
    <t>10 Tickets booked for Air Bus</t>
  </si>
  <si>
    <t>Accommodation 1 night</t>
  </si>
  <si>
    <t>Meal</t>
  </si>
  <si>
    <t xml:space="preserve">Presenting at University of Otago </t>
  </si>
  <si>
    <t>Attending a team planning session</t>
  </si>
  <si>
    <t>Attending external meeting to prepare a joint presentation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</si>
</sst>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53"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0" borderId="12" applyNumberFormat="0" applyFill="0" applyAlignment="0" applyProtection="0"/>
    <xf numFmtId="0" fontId="40" fillId="0" borderId="13" applyNumberFormat="0" applyFill="0" applyAlignment="0" applyProtection="0"/>
    <xf numFmtId="0" fontId="40" fillId="0" borderId="0" applyNumberFormat="0" applyFill="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3" fillId="13" borderId="0" applyNumberFormat="0" applyBorder="0" applyAlignment="0" applyProtection="0"/>
    <xf numFmtId="0" fontId="44" fillId="14" borderId="14" applyNumberFormat="0" applyAlignment="0" applyProtection="0"/>
    <xf numFmtId="0" fontId="45" fillId="15" borderId="15" applyNumberFormat="0" applyAlignment="0" applyProtection="0"/>
    <xf numFmtId="0" fontId="46" fillId="15" borderId="14" applyNumberFormat="0" applyAlignment="0" applyProtection="0"/>
    <xf numFmtId="0" fontId="47" fillId="0" borderId="16" applyNumberFormat="0" applyFill="0" applyAlignment="0" applyProtection="0"/>
    <xf numFmtId="0" fontId="48" fillId="16" borderId="17"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19" applyNumberFormat="0" applyFill="0" applyAlignment="0" applyProtection="0"/>
    <xf numFmtId="0" fontId="5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2" fillId="29" borderId="0" applyNumberFormat="0" applyBorder="0" applyAlignment="0" applyProtection="0"/>
    <xf numFmtId="0" fontId="5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2" fillId="33" borderId="0" applyNumberFormat="0" applyBorder="0" applyAlignment="0" applyProtection="0"/>
    <xf numFmtId="0" fontId="5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2" fillId="37" borderId="0" applyNumberFormat="0" applyBorder="0" applyAlignment="0" applyProtection="0"/>
    <xf numFmtId="0" fontId="5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2" fillId="41" borderId="0" applyNumberFormat="0" applyBorder="0" applyAlignment="0" applyProtection="0"/>
    <xf numFmtId="0" fontId="1" fillId="0" borderId="0"/>
    <xf numFmtId="43" fontId="1" fillId="0" borderId="0" applyFont="0" applyFill="0" applyBorder="0" applyAlignment="0" applyProtection="0"/>
    <xf numFmtId="0" fontId="1" fillId="17" borderId="18" applyNumberFormat="0" applyFont="0" applyAlignment="0" applyProtection="0"/>
  </cellStyleXfs>
  <cellXfs count="18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1" fillId="7"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1" fillId="7" borderId="0" xfId="0" applyFont="1" applyFill="1" applyBorder="1" applyAlignment="1" applyProtection="1">
      <alignment vertical="center" wrapText="1"/>
    </xf>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20" fillId="7" borderId="0" xfId="0" applyFont="1" applyFill="1" applyBorder="1" applyAlignment="1" applyProtection="1">
      <alignment horizontal="left" vertical="center" readingOrder="1"/>
    </xf>
    <xf numFmtId="166" fontId="20" fillId="7" borderId="0" xfId="0" applyNumberFormat="1" applyFont="1" applyFill="1" applyBorder="1" applyAlignment="1" applyProtection="1">
      <alignment horizontal="left" vertical="center" wrapText="1"/>
    </xf>
    <xf numFmtId="1" fontId="20" fillId="7" borderId="0" xfId="0" applyNumberFormat="1" applyFont="1" applyFill="1" applyBorder="1" applyAlignment="1" applyProtection="1">
      <alignment horizontal="center" vertical="center" wrapText="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167" fontId="16" fillId="10" borderId="3" xfId="0" applyNumberFormat="1" applyFont="1" applyFill="1" applyBorder="1" applyAlignment="1" applyProtection="1">
      <alignment vertical="center" wrapText="1"/>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protection locked="0"/>
    </xf>
    <xf numFmtId="0" fontId="35"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6"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1" fillId="0" borderId="0" xfId="0" applyFont="1" applyFill="1" applyAlignment="1" applyProtection="1">
      <alignment horizontal="center" wrapText="1"/>
    </xf>
    <xf numFmtId="0" fontId="16" fillId="10" borderId="4" xfId="0" applyNumberFormat="1"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readingOrder="1"/>
    </xf>
    <xf numFmtId="167" fontId="16" fillId="10" borderId="8" xfId="0" applyNumberFormat="1" applyFont="1" applyFill="1" applyBorder="1" applyAlignment="1" applyProtection="1">
      <alignment vertical="center" wrapText="1"/>
      <protection locked="0"/>
    </xf>
    <xf numFmtId="164" fontId="16" fillId="10" borderId="9" xfId="0" applyNumberFormat="1"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16" fillId="10" borderId="10" xfId="0" applyFont="1" applyFill="1" applyBorder="1" applyAlignment="1" applyProtection="1">
      <alignment vertical="center" wrapText="1"/>
      <protection locked="0"/>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36" fillId="3" borderId="0" xfId="0" applyFont="1" applyFill="1" applyBorder="1" applyAlignment="1" applyProtection="1">
      <alignment horizontal="center" vertical="center" wrapText="1"/>
    </xf>
    <xf numFmtId="166" fontId="36" fillId="7"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167" fontId="16" fillId="10" borderId="3" xfId="0" applyNumberFormat="1" applyFont="1" applyFill="1" applyBorder="1" applyAlignment="1" applyProtection="1">
      <alignment horizontal="right" vertical="center"/>
      <protection locked="0"/>
    </xf>
    <xf numFmtId="49" fontId="16" fillId="10" borderId="3" xfId="0"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14" fillId="10" borderId="2" xfId="0" applyFont="1" applyFill="1" applyBorder="1" applyAlignment="1" applyProtection="1">
      <alignment horizontal="left" vertical="center" wrapText="1" readingOrder="1"/>
      <protection locked="0"/>
    </xf>
    <xf numFmtId="167" fontId="15" fillId="10"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36" fillId="7" borderId="0" xfId="0" applyFont="1" applyFill="1" applyBorder="1" applyAlignment="1" applyProtection="1">
      <alignment horizontal="center" vertical="center" wrapText="1"/>
    </xf>
    <xf numFmtId="0" fontId="4" fillId="9" borderId="0" xfId="0" applyFont="1" applyFill="1" applyBorder="1" applyAlignment="1" applyProtection="1">
      <alignment horizontal="center" vertical="center" wrapText="1" readingOrder="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2" xfId="44"/>
    <cellStyle name="Currency" xfId="2" builtinId="4"/>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43"/>
    <cellStyle name="Note 2" xfId="45"/>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17" zoomScale="115" zoomScaleNormal="115" workbookViewId="0">
      <selection activeCell="A29" sqref="A29"/>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G5" sqref="G5"/>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1" t="s">
        <v>98</v>
      </c>
      <c r="B1" s="161"/>
      <c r="C1" s="161"/>
      <c r="D1" s="161"/>
      <c r="E1" s="161"/>
      <c r="F1" s="161"/>
      <c r="G1" s="48"/>
      <c r="H1" s="48"/>
      <c r="I1" s="48"/>
      <c r="J1" s="48"/>
      <c r="K1" s="48"/>
    </row>
    <row r="2" spans="1:11" ht="21" customHeight="1" x14ac:dyDescent="0.2">
      <c r="A2" s="4" t="s">
        <v>2</v>
      </c>
      <c r="B2" s="162" t="s">
        <v>168</v>
      </c>
      <c r="C2" s="162"/>
      <c r="D2" s="162"/>
      <c r="E2" s="162"/>
      <c r="F2" s="162"/>
      <c r="G2" s="48"/>
      <c r="H2" s="48"/>
      <c r="I2" s="48"/>
      <c r="J2" s="48"/>
      <c r="K2" s="48"/>
    </row>
    <row r="3" spans="1:11" ht="21" customHeight="1" x14ac:dyDescent="0.2">
      <c r="A3" s="4" t="s">
        <v>99</v>
      </c>
      <c r="B3" s="162" t="s">
        <v>169</v>
      </c>
      <c r="C3" s="162"/>
      <c r="D3" s="162"/>
      <c r="E3" s="162"/>
      <c r="F3" s="162"/>
      <c r="G3" s="48"/>
      <c r="H3" s="48"/>
      <c r="I3" s="48"/>
      <c r="J3" s="48"/>
      <c r="K3" s="48"/>
    </row>
    <row r="4" spans="1:11" ht="21" customHeight="1" x14ac:dyDescent="0.2">
      <c r="A4" s="4" t="s">
        <v>79</v>
      </c>
      <c r="B4" s="163">
        <v>43282</v>
      </c>
      <c r="C4" s="163"/>
      <c r="D4" s="163"/>
      <c r="E4" s="163"/>
      <c r="F4" s="163"/>
      <c r="G4" s="48"/>
      <c r="H4" s="48"/>
      <c r="I4" s="48"/>
      <c r="J4" s="48"/>
      <c r="K4" s="48"/>
    </row>
    <row r="5" spans="1:11" ht="21" customHeight="1" x14ac:dyDescent="0.2">
      <c r="A5" s="4" t="s">
        <v>80</v>
      </c>
      <c r="B5" s="163">
        <v>43646</v>
      </c>
      <c r="C5" s="163"/>
      <c r="D5" s="163"/>
      <c r="E5" s="163"/>
      <c r="F5" s="163"/>
      <c r="G5" s="48"/>
      <c r="H5" s="48"/>
      <c r="I5" s="48"/>
      <c r="J5" s="48"/>
      <c r="K5" s="48"/>
    </row>
    <row r="6" spans="1:11" ht="21" customHeight="1" x14ac:dyDescent="0.2">
      <c r="A6" s="4" t="s">
        <v>104</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36"/>
      <c r="H6" s="48"/>
      <c r="I6" s="48"/>
      <c r="J6" s="48"/>
      <c r="K6" s="48"/>
    </row>
    <row r="7" spans="1:11" ht="21" customHeight="1" x14ac:dyDescent="0.2">
      <c r="A7" s="4" t="s">
        <v>133</v>
      </c>
      <c r="B7" s="159" t="s">
        <v>63</v>
      </c>
      <c r="C7" s="159"/>
      <c r="D7" s="159"/>
      <c r="E7" s="159"/>
      <c r="F7" s="159"/>
      <c r="G7" s="36"/>
      <c r="H7" s="48"/>
      <c r="I7" s="48"/>
      <c r="J7" s="48"/>
      <c r="K7" s="48"/>
    </row>
    <row r="8" spans="1:11" ht="21" customHeight="1" x14ac:dyDescent="0.2">
      <c r="A8" s="4" t="s">
        <v>100</v>
      </c>
      <c r="B8" s="159" t="s">
        <v>216</v>
      </c>
      <c r="C8" s="159"/>
      <c r="D8" s="159"/>
      <c r="E8" s="159"/>
      <c r="F8" s="159"/>
      <c r="G8" s="36"/>
      <c r="H8" s="48"/>
      <c r="I8" s="48"/>
      <c r="J8" s="48"/>
      <c r="K8" s="48"/>
    </row>
    <row r="9" spans="1:11" ht="66.75" customHeight="1" x14ac:dyDescent="0.2">
      <c r="A9" s="158" t="s">
        <v>125</v>
      </c>
      <c r="B9" s="158"/>
      <c r="C9" s="158"/>
      <c r="D9" s="158"/>
      <c r="E9" s="158"/>
      <c r="F9" s="158"/>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15456.754347826081</v>
      </c>
      <c r="C11" s="107" t="str">
        <f>IF(Travel!B6="",A34,Travel!B6)</f>
        <v>Figures exclude GST</v>
      </c>
      <c r="D11" s="8"/>
      <c r="E11" s="11" t="s">
        <v>95</v>
      </c>
      <c r="F11" s="58">
        <f>'Gifts and benefits'!C25</f>
        <v>2</v>
      </c>
      <c r="G11" s="49"/>
      <c r="H11" s="49"/>
      <c r="I11" s="49"/>
      <c r="J11" s="49"/>
      <c r="K11" s="49"/>
    </row>
    <row r="12" spans="1:11" ht="27.75" customHeight="1" x14ac:dyDescent="0.2">
      <c r="A12" s="11" t="s">
        <v>12</v>
      </c>
      <c r="B12" s="99">
        <f>Hospitality!B25</f>
        <v>0</v>
      </c>
      <c r="C12" s="107" t="str">
        <f>IF(Hospitality!B6="",A34,Hospitality!B6)</f>
        <v>Figures exclude GST</v>
      </c>
      <c r="D12" s="8"/>
      <c r="E12" s="11" t="s">
        <v>96</v>
      </c>
      <c r="F12" s="58">
        <f>'Gifts and benefits'!C26</f>
        <v>2</v>
      </c>
      <c r="G12" s="49"/>
      <c r="H12" s="49"/>
      <c r="I12" s="49"/>
      <c r="J12" s="49"/>
      <c r="K12" s="49"/>
    </row>
    <row r="13" spans="1:11" ht="27.75" customHeight="1" x14ac:dyDescent="0.2">
      <c r="A13" s="11" t="s">
        <v>30</v>
      </c>
      <c r="B13" s="99">
        <f>'All other expenses'!B32</f>
        <v>2125.0700000000002</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Travel!B16</f>
        <v>0</v>
      </c>
      <c r="C15" s="109" t="str">
        <f>C11</f>
        <v>Figures exclude GST</v>
      </c>
      <c r="D15" s="8"/>
      <c r="E15" s="8"/>
      <c r="F15" s="60"/>
      <c r="G15" s="48"/>
      <c r="H15" s="48"/>
      <c r="I15" s="48"/>
      <c r="J15" s="48"/>
      <c r="K15" s="48"/>
    </row>
    <row r="16" spans="1:11" ht="27.75" customHeight="1" x14ac:dyDescent="0.2">
      <c r="A16" s="12" t="s">
        <v>91</v>
      </c>
      <c r="B16" s="101">
        <f>Travel!B88</f>
        <v>15320.614347826082</v>
      </c>
      <c r="C16" s="109" t="str">
        <f>C11</f>
        <v>Figures exclude GST</v>
      </c>
      <c r="D16" s="61"/>
      <c r="E16" s="8"/>
      <c r="F16" s="62"/>
      <c r="G16" s="48"/>
      <c r="H16" s="48"/>
      <c r="I16" s="48"/>
      <c r="J16" s="48"/>
      <c r="K16" s="48"/>
    </row>
    <row r="17" spans="1:11" ht="27.75" customHeight="1" x14ac:dyDescent="0.2">
      <c r="A17" s="12" t="s">
        <v>46</v>
      </c>
      <c r="B17" s="101">
        <f>Travel!B106</f>
        <v>136.13999999999999</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COUNT(Travel!B12:B15)</f>
        <v>0</v>
      </c>
      <c r="C54" s="134"/>
      <c r="D54" s="134">
        <f>COUNTIF(Travel!D12:D15,"*")</f>
        <v>0</v>
      </c>
      <c r="E54" s="135"/>
      <c r="F54" s="135" t="b">
        <f>MIN(B54,D54)=MAX(B54,D54)</f>
        <v>1</v>
      </c>
      <c r="G54" s="48"/>
      <c r="H54" s="48"/>
      <c r="I54" s="48"/>
      <c r="J54" s="48"/>
      <c r="K54" s="48"/>
    </row>
    <row r="55" spans="1:11" hidden="1" x14ac:dyDescent="0.2">
      <c r="A55" s="144" t="s">
        <v>111</v>
      </c>
      <c r="B55" s="134">
        <f>COUNT(Travel!B20:B87)</f>
        <v>60</v>
      </c>
      <c r="C55" s="134"/>
      <c r="D55" s="134">
        <f>COUNTIF(Travel!D20:D87,"*")</f>
        <v>60</v>
      </c>
      <c r="E55" s="135"/>
      <c r="F55" s="135" t="b">
        <f>MIN(B55,D55)=MAX(B55,D55)</f>
        <v>1</v>
      </c>
    </row>
    <row r="56" spans="1:11" hidden="1" x14ac:dyDescent="0.2">
      <c r="A56" s="145"/>
      <c r="B56" s="134">
        <f>COUNT(Travel!B92:B105)</f>
        <v>6</v>
      </c>
      <c r="C56" s="134"/>
      <c r="D56" s="134">
        <f>COUNTIF(Travel!D92:D105,"*")</f>
        <v>6</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expenses'!B11:B31)</f>
        <v>13</v>
      </c>
      <c r="C58" s="135"/>
      <c r="D58" s="135">
        <f>COUNTIF('All other expenses'!D11:D31,"*")</f>
        <v>13</v>
      </c>
      <c r="E58" s="135"/>
      <c r="F58" s="135" t="b">
        <f>MIN(B58,D58)=MAX(B58,D58)</f>
        <v>1</v>
      </c>
    </row>
    <row r="59" spans="1:11" hidden="1" x14ac:dyDescent="0.2">
      <c r="A59" s="146" t="s">
        <v>108</v>
      </c>
      <c r="B59" s="136">
        <f>COUNTIF('Gifts and benefits'!B11:B24,"*")</f>
        <v>2</v>
      </c>
      <c r="C59" s="136">
        <f>COUNTIF('Gifts and benefits'!C11:C24,"*")</f>
        <v>2</v>
      </c>
      <c r="D59" s="136"/>
      <c r="E59" s="136">
        <f>COUNTA('Gifts and benefits'!E11:E24)</f>
        <v>2</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00"/>
  <sheetViews>
    <sheetView topLeftCell="A67" zoomScale="115" zoomScaleNormal="115" workbookViewId="0">
      <selection activeCell="C84" sqref="C8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1" t="s">
        <v>6</v>
      </c>
      <c r="B1" s="161"/>
      <c r="C1" s="161"/>
      <c r="D1" s="161"/>
      <c r="E1" s="161"/>
      <c r="F1" s="48"/>
    </row>
    <row r="2" spans="1:6" ht="21" customHeight="1" x14ac:dyDescent="0.2">
      <c r="A2" s="4" t="s">
        <v>2</v>
      </c>
      <c r="B2" s="164" t="str">
        <f>'Summary and sign-off'!B2:F2</f>
        <v>Health and Disability Commissioner</v>
      </c>
      <c r="C2" s="164"/>
      <c r="D2" s="164"/>
      <c r="E2" s="164"/>
      <c r="F2" s="48"/>
    </row>
    <row r="3" spans="1:6" ht="21" customHeight="1" x14ac:dyDescent="0.2">
      <c r="A3" s="4" t="s">
        <v>3</v>
      </c>
      <c r="B3" s="164" t="str">
        <f>'Summary and sign-off'!B3:F3</f>
        <v>Anthony Hill</v>
      </c>
      <c r="C3" s="164"/>
      <c r="D3" s="164"/>
      <c r="E3" s="164"/>
      <c r="F3" s="48"/>
    </row>
    <row r="4" spans="1:6" ht="21" customHeight="1" x14ac:dyDescent="0.2">
      <c r="A4" s="4" t="s">
        <v>77</v>
      </c>
      <c r="B4" s="164">
        <f>'Summary and sign-off'!B4:F4</f>
        <v>43282</v>
      </c>
      <c r="C4" s="164"/>
      <c r="D4" s="164"/>
      <c r="E4" s="164"/>
      <c r="F4" s="48"/>
    </row>
    <row r="5" spans="1:6" ht="21" customHeight="1" x14ac:dyDescent="0.2">
      <c r="A5" s="4" t="s">
        <v>78</v>
      </c>
      <c r="B5" s="164">
        <f>'Summary and sign-off'!B5:F5</f>
        <v>43646</v>
      </c>
      <c r="C5" s="164"/>
      <c r="D5" s="164"/>
      <c r="E5" s="164"/>
      <c r="F5" s="48"/>
    </row>
    <row r="6" spans="1:6" ht="21" customHeight="1" x14ac:dyDescent="0.2">
      <c r="A6" s="4" t="s">
        <v>29</v>
      </c>
      <c r="B6" s="159" t="s">
        <v>28</v>
      </c>
      <c r="C6" s="159"/>
      <c r="D6" s="159"/>
      <c r="E6" s="159"/>
      <c r="F6" s="48"/>
    </row>
    <row r="7" spans="1:6" ht="21" customHeight="1" x14ac:dyDescent="0.2">
      <c r="A7" s="4" t="s">
        <v>104</v>
      </c>
      <c r="B7" s="159" t="s">
        <v>116</v>
      </c>
      <c r="C7" s="159"/>
      <c r="D7" s="159"/>
      <c r="E7" s="159"/>
      <c r="F7" s="48"/>
    </row>
    <row r="8" spans="1:6" ht="36" customHeight="1" x14ac:dyDescent="0.2">
      <c r="A8" s="167" t="s">
        <v>4</v>
      </c>
      <c r="B8" s="168"/>
      <c r="C8" s="168"/>
      <c r="D8" s="168"/>
      <c r="E8" s="168"/>
      <c r="F8" s="24"/>
    </row>
    <row r="9" spans="1:6" ht="36" customHeight="1" x14ac:dyDescent="0.2">
      <c r="A9" s="169" t="s">
        <v>142</v>
      </c>
      <c r="B9" s="170"/>
      <c r="C9" s="170"/>
      <c r="D9" s="170"/>
      <c r="E9" s="170"/>
      <c r="F9" s="24"/>
    </row>
    <row r="10" spans="1:6" ht="24.75" customHeight="1" x14ac:dyDescent="0.2">
      <c r="A10" s="166" t="s">
        <v>143</v>
      </c>
      <c r="B10" s="171"/>
      <c r="C10" s="166"/>
      <c r="D10" s="166"/>
      <c r="E10" s="166"/>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t="s">
        <v>191</v>
      </c>
      <c r="B13" s="111"/>
      <c r="C13" s="112"/>
      <c r="D13" s="112"/>
      <c r="E13" s="113"/>
      <c r="F13" s="1"/>
    </row>
    <row r="14" spans="1:6" s="89" customFormat="1" x14ac:dyDescent="0.2">
      <c r="A14" s="114"/>
      <c r="B14" s="111"/>
      <c r="C14" s="112"/>
      <c r="D14" s="112"/>
      <c r="E14" s="113"/>
      <c r="F14" s="1"/>
    </row>
    <row r="15" spans="1:6" s="89" customFormat="1" hidden="1" x14ac:dyDescent="0.2">
      <c r="A15" s="124"/>
      <c r="B15" s="125"/>
      <c r="C15" s="126"/>
      <c r="D15" s="126"/>
      <c r="E15" s="127"/>
      <c r="F15" s="1"/>
    </row>
    <row r="16" spans="1:6" ht="19.5" customHeight="1" x14ac:dyDescent="0.2">
      <c r="A16" s="128" t="s">
        <v>154</v>
      </c>
      <c r="B16" s="129">
        <f>SUM(B12:B15)</f>
        <v>0</v>
      </c>
      <c r="C16" s="130" t="str">
        <f>IF(SUBTOTAL(3,B12:B15)=SUBTOTAL(103,B12:B15),'Summary and sign-off'!$A$47,'Summary and sign-off'!$A$48)</f>
        <v>Check - there are no hidden rows with data</v>
      </c>
      <c r="D16" s="165" t="str">
        <f>IF('Summary and sign-off'!F54='Summary and sign-off'!F53,'Summary and sign-off'!A50,'Summary and sign-off'!A49)</f>
        <v>Check - each entry provides sufficient information</v>
      </c>
      <c r="E16" s="165"/>
      <c r="F16" s="48"/>
    </row>
    <row r="17" spans="1:6" ht="10.5" customHeight="1" x14ac:dyDescent="0.2">
      <c r="A17" s="29"/>
      <c r="B17" s="24"/>
      <c r="C17" s="29"/>
      <c r="D17" s="29"/>
      <c r="E17" s="29"/>
      <c r="F17" s="29"/>
    </row>
    <row r="18" spans="1:6" ht="24.75" customHeight="1" x14ac:dyDescent="0.2">
      <c r="A18" s="166" t="s">
        <v>92</v>
      </c>
      <c r="B18" s="166"/>
      <c r="C18" s="166"/>
      <c r="D18" s="166"/>
      <c r="E18" s="166"/>
      <c r="F18" s="49"/>
    </row>
    <row r="19" spans="1:6" ht="27" customHeight="1" x14ac:dyDescent="0.2">
      <c r="A19" s="37" t="s">
        <v>49</v>
      </c>
      <c r="B19" s="37" t="s">
        <v>31</v>
      </c>
      <c r="C19" s="37" t="s">
        <v>146</v>
      </c>
      <c r="D19" s="37" t="s">
        <v>102</v>
      </c>
      <c r="E19" s="37" t="s">
        <v>76</v>
      </c>
      <c r="F19" s="50"/>
    </row>
    <row r="20" spans="1:6" s="89" customFormat="1" hidden="1" x14ac:dyDescent="0.2">
      <c r="A20" s="114"/>
      <c r="B20" s="111"/>
      <c r="C20" s="112"/>
      <c r="D20" s="112"/>
      <c r="E20" s="113"/>
      <c r="F20" s="1"/>
    </row>
    <row r="21" spans="1:6" s="89" customFormat="1" x14ac:dyDescent="0.2">
      <c r="A21" s="114">
        <v>43295</v>
      </c>
      <c r="B21" s="111">
        <f>(371.03+197)/1.15</f>
        <v>493.93913043478261</v>
      </c>
      <c r="C21" s="112" t="s">
        <v>194</v>
      </c>
      <c r="D21" s="112" t="s">
        <v>192</v>
      </c>
      <c r="E21" s="113" t="s">
        <v>193</v>
      </c>
      <c r="F21" s="1"/>
    </row>
    <row r="22" spans="1:6" s="89" customFormat="1" x14ac:dyDescent="0.2">
      <c r="A22" s="114">
        <v>43325</v>
      </c>
      <c r="B22" s="111">
        <v>430.69</v>
      </c>
      <c r="C22" s="112" t="s">
        <v>194</v>
      </c>
      <c r="D22" s="112" t="s">
        <v>192</v>
      </c>
      <c r="E22" s="113" t="s">
        <v>193</v>
      </c>
      <c r="F22" s="1"/>
    </row>
    <row r="23" spans="1:6" s="89" customFormat="1" x14ac:dyDescent="0.2">
      <c r="A23" s="114">
        <v>43347</v>
      </c>
      <c r="B23" s="111">
        <v>321.73</v>
      </c>
      <c r="C23" s="112" t="s">
        <v>194</v>
      </c>
      <c r="D23" s="112" t="s">
        <v>192</v>
      </c>
      <c r="E23" s="113" t="s">
        <v>193</v>
      </c>
      <c r="F23" s="1"/>
    </row>
    <row r="24" spans="1:6" s="89" customFormat="1" x14ac:dyDescent="0.2">
      <c r="A24" s="114">
        <v>43353</v>
      </c>
      <c r="B24" s="111">
        <v>283.74</v>
      </c>
      <c r="C24" s="112" t="s">
        <v>194</v>
      </c>
      <c r="D24" s="112" t="s">
        <v>192</v>
      </c>
      <c r="E24" s="113" t="s">
        <v>193</v>
      </c>
      <c r="F24" s="1"/>
    </row>
    <row r="25" spans="1:6" s="89" customFormat="1" x14ac:dyDescent="0.2">
      <c r="A25" s="114">
        <v>43367</v>
      </c>
      <c r="B25" s="111">
        <v>488.95</v>
      </c>
      <c r="C25" s="112" t="s">
        <v>194</v>
      </c>
      <c r="D25" s="112" t="s">
        <v>192</v>
      </c>
      <c r="E25" s="113" t="s">
        <v>193</v>
      </c>
      <c r="F25" s="1"/>
    </row>
    <row r="26" spans="1:6" s="89" customFormat="1" x14ac:dyDescent="0.2">
      <c r="A26" s="114">
        <v>43389</v>
      </c>
      <c r="B26" s="111">
        <v>452.44</v>
      </c>
      <c r="C26" s="112" t="s">
        <v>194</v>
      </c>
      <c r="D26" s="112" t="s">
        <v>192</v>
      </c>
      <c r="E26" s="113" t="s">
        <v>193</v>
      </c>
      <c r="F26" s="1"/>
    </row>
    <row r="27" spans="1:6" s="89" customFormat="1" x14ac:dyDescent="0.2">
      <c r="A27" s="114">
        <v>43404</v>
      </c>
      <c r="B27" s="111">
        <v>533.29999999999995</v>
      </c>
      <c r="C27" s="112" t="s">
        <v>194</v>
      </c>
      <c r="D27" s="112" t="s">
        <v>192</v>
      </c>
      <c r="E27" s="113" t="s">
        <v>193</v>
      </c>
      <c r="F27" s="1"/>
    </row>
    <row r="28" spans="1:6" s="89" customFormat="1" x14ac:dyDescent="0.2">
      <c r="A28" s="114">
        <v>43440</v>
      </c>
      <c r="B28" s="111">
        <v>336.78</v>
      </c>
      <c r="C28" s="112" t="s">
        <v>194</v>
      </c>
      <c r="D28" s="112" t="s">
        <v>192</v>
      </c>
      <c r="E28" s="113" t="s">
        <v>193</v>
      </c>
      <c r="F28" s="1"/>
    </row>
    <row r="29" spans="1:6" s="89" customFormat="1" x14ac:dyDescent="0.2">
      <c r="A29" s="114">
        <v>43479</v>
      </c>
      <c r="B29" s="111">
        <v>402</v>
      </c>
      <c r="C29" s="112" t="s">
        <v>194</v>
      </c>
      <c r="D29" s="112" t="s">
        <v>192</v>
      </c>
      <c r="E29" s="113" t="s">
        <v>193</v>
      </c>
      <c r="F29" s="1"/>
    </row>
    <row r="30" spans="1:6" s="89" customFormat="1" x14ac:dyDescent="0.2">
      <c r="A30" s="114">
        <v>43500</v>
      </c>
      <c r="B30" s="111">
        <v>265.48</v>
      </c>
      <c r="C30" s="112" t="s">
        <v>194</v>
      </c>
      <c r="D30" s="112" t="s">
        <v>192</v>
      </c>
      <c r="E30" s="113" t="s">
        <v>193</v>
      </c>
      <c r="F30" s="1"/>
    </row>
    <row r="31" spans="1:6" s="89" customFormat="1" x14ac:dyDescent="0.2">
      <c r="A31" s="114">
        <v>43504</v>
      </c>
      <c r="B31" s="111">
        <v>442</v>
      </c>
      <c r="C31" s="112" t="s">
        <v>221</v>
      </c>
      <c r="D31" s="112" t="s">
        <v>192</v>
      </c>
      <c r="E31" s="113" t="s">
        <v>195</v>
      </c>
      <c r="F31" s="1"/>
    </row>
    <row r="32" spans="1:6" s="89" customFormat="1" x14ac:dyDescent="0.2">
      <c r="A32" s="114">
        <v>43514</v>
      </c>
      <c r="B32" s="111">
        <v>405.41</v>
      </c>
      <c r="C32" s="112" t="s">
        <v>194</v>
      </c>
      <c r="D32" s="112" t="s">
        <v>192</v>
      </c>
      <c r="E32" s="113" t="s">
        <v>193</v>
      </c>
      <c r="F32" s="1"/>
    </row>
    <row r="33" spans="1:6" s="89" customFormat="1" x14ac:dyDescent="0.2">
      <c r="A33" s="114">
        <v>43531</v>
      </c>
      <c r="B33" s="111">
        <v>373.3</v>
      </c>
      <c r="C33" s="112" t="s">
        <v>194</v>
      </c>
      <c r="D33" s="112" t="s">
        <v>192</v>
      </c>
      <c r="E33" s="113" t="s">
        <v>193</v>
      </c>
      <c r="F33" s="1"/>
    </row>
    <row r="34" spans="1:6" s="89" customFormat="1" x14ac:dyDescent="0.2">
      <c r="A34" s="114">
        <v>43565</v>
      </c>
      <c r="B34" s="111">
        <v>347.22</v>
      </c>
      <c r="C34" s="112" t="s">
        <v>194</v>
      </c>
      <c r="D34" s="112" t="s">
        <v>192</v>
      </c>
      <c r="E34" s="113" t="s">
        <v>193</v>
      </c>
      <c r="F34" s="1"/>
    </row>
    <row r="35" spans="1:6" s="89" customFormat="1" x14ac:dyDescent="0.2">
      <c r="A35" s="114">
        <v>43584</v>
      </c>
      <c r="B35" s="111">
        <v>424.61</v>
      </c>
      <c r="C35" s="112" t="s">
        <v>194</v>
      </c>
      <c r="D35" s="112" t="s">
        <v>192</v>
      </c>
      <c r="E35" s="113" t="s">
        <v>193</v>
      </c>
      <c r="F35" s="1"/>
    </row>
    <row r="36" spans="1:6" s="89" customFormat="1" x14ac:dyDescent="0.2">
      <c r="A36" s="114">
        <v>43598</v>
      </c>
      <c r="B36" s="111">
        <v>284.60000000000002</v>
      </c>
      <c r="C36" s="112" t="s">
        <v>194</v>
      </c>
      <c r="D36" s="112" t="s">
        <v>192</v>
      </c>
      <c r="E36" s="113" t="s">
        <v>193</v>
      </c>
      <c r="F36" s="1"/>
    </row>
    <row r="37" spans="1:6" s="89" customFormat="1" x14ac:dyDescent="0.2">
      <c r="A37" s="114">
        <v>43626</v>
      </c>
      <c r="B37" s="111">
        <v>300.26</v>
      </c>
      <c r="C37" s="112" t="s">
        <v>194</v>
      </c>
      <c r="D37" s="112" t="s">
        <v>192</v>
      </c>
      <c r="E37" s="113" t="s">
        <v>193</v>
      </c>
      <c r="F37" s="1"/>
    </row>
    <row r="38" spans="1:6" s="89" customFormat="1" x14ac:dyDescent="0.2">
      <c r="A38" s="114">
        <v>43644</v>
      </c>
      <c r="B38" s="111">
        <v>223.49</v>
      </c>
      <c r="C38" s="112" t="s">
        <v>194</v>
      </c>
      <c r="D38" s="112" t="s">
        <v>192</v>
      </c>
      <c r="E38" s="113" t="s">
        <v>193</v>
      </c>
      <c r="F38" s="1"/>
    </row>
    <row r="39" spans="1:6" s="89" customFormat="1" x14ac:dyDescent="0.2">
      <c r="A39" s="114"/>
      <c r="B39" s="111"/>
      <c r="C39" s="112"/>
      <c r="D39" s="112"/>
      <c r="E39" s="113"/>
      <c r="F39" s="1"/>
    </row>
    <row r="40" spans="1:6" s="89" customFormat="1" x14ac:dyDescent="0.2">
      <c r="A40" s="114"/>
      <c r="B40" s="111"/>
      <c r="C40" s="112"/>
      <c r="D40" s="112"/>
      <c r="E40" s="113"/>
      <c r="F40" s="1"/>
    </row>
    <row r="41" spans="1:6" s="89" customFormat="1" x14ac:dyDescent="0.2">
      <c r="A41" s="114">
        <v>43297</v>
      </c>
      <c r="B41" s="111">
        <f>460/1.15</f>
        <v>400.00000000000006</v>
      </c>
      <c r="C41" s="112" t="s">
        <v>194</v>
      </c>
      <c r="D41" s="112" t="s">
        <v>196</v>
      </c>
      <c r="E41" s="113" t="s">
        <v>193</v>
      </c>
      <c r="F41" s="1"/>
    </row>
    <row r="42" spans="1:6" s="89" customFormat="1" x14ac:dyDescent="0.2">
      <c r="A42" s="114">
        <v>43325</v>
      </c>
      <c r="B42" s="111">
        <v>495.65</v>
      </c>
      <c r="C42" s="112" t="s">
        <v>194</v>
      </c>
      <c r="D42" s="112" t="s">
        <v>196</v>
      </c>
      <c r="E42" s="113" t="s">
        <v>193</v>
      </c>
      <c r="F42" s="1"/>
    </row>
    <row r="43" spans="1:6" s="89" customFormat="1" x14ac:dyDescent="0.2">
      <c r="A43" s="114">
        <v>43325</v>
      </c>
      <c r="B43" s="111">
        <f>(28.5+24)/1.15</f>
        <v>45.652173913043484</v>
      </c>
      <c r="C43" s="112" t="s">
        <v>194</v>
      </c>
      <c r="D43" s="112" t="s">
        <v>220</v>
      </c>
      <c r="E43" s="113" t="s">
        <v>193</v>
      </c>
      <c r="F43" s="1"/>
    </row>
    <row r="44" spans="1:6" s="89" customFormat="1" x14ac:dyDescent="0.2">
      <c r="A44" s="114">
        <v>43347</v>
      </c>
      <c r="B44" s="111">
        <v>346.09</v>
      </c>
      <c r="C44" s="112" t="s">
        <v>194</v>
      </c>
      <c r="D44" s="112" t="s">
        <v>219</v>
      </c>
      <c r="E44" s="113" t="s">
        <v>193</v>
      </c>
      <c r="F44" s="1"/>
    </row>
    <row r="45" spans="1:6" s="89" customFormat="1" x14ac:dyDescent="0.2">
      <c r="A45" s="114">
        <v>43353</v>
      </c>
      <c r="B45" s="111">
        <v>400</v>
      </c>
      <c r="C45" s="112" t="s">
        <v>194</v>
      </c>
      <c r="D45" s="112" t="s">
        <v>196</v>
      </c>
      <c r="E45" s="113" t="s">
        <v>193</v>
      </c>
      <c r="F45" s="1"/>
    </row>
    <row r="46" spans="1:6" s="89" customFormat="1" x14ac:dyDescent="0.2">
      <c r="A46" s="114">
        <v>43367</v>
      </c>
      <c r="B46" s="111">
        <v>400</v>
      </c>
      <c r="C46" s="112" t="s">
        <v>194</v>
      </c>
      <c r="D46" s="112" t="s">
        <v>196</v>
      </c>
      <c r="E46" s="113" t="s">
        <v>193</v>
      </c>
      <c r="F46" s="1"/>
    </row>
    <row r="47" spans="1:6" s="89" customFormat="1" x14ac:dyDescent="0.2">
      <c r="A47" s="114">
        <v>43368</v>
      </c>
      <c r="B47" s="111">
        <f>49/1.15</f>
        <v>42.608695652173914</v>
      </c>
      <c r="C47" s="112" t="s">
        <v>194</v>
      </c>
      <c r="D47" s="112" t="s">
        <v>220</v>
      </c>
      <c r="E47" s="113" t="s">
        <v>193</v>
      </c>
      <c r="F47" s="1"/>
    </row>
    <row r="48" spans="1:6" s="89" customFormat="1" x14ac:dyDescent="0.2">
      <c r="A48" s="114">
        <v>43389</v>
      </c>
      <c r="B48" s="111">
        <v>200</v>
      </c>
      <c r="C48" s="112" t="s">
        <v>194</v>
      </c>
      <c r="D48" s="112" t="s">
        <v>219</v>
      </c>
      <c r="E48" s="113" t="s">
        <v>193</v>
      </c>
      <c r="F48" s="1"/>
    </row>
    <row r="49" spans="1:6" s="89" customFormat="1" x14ac:dyDescent="0.2">
      <c r="A49" s="114">
        <v>43404</v>
      </c>
      <c r="B49" s="111">
        <v>535.66</v>
      </c>
      <c r="C49" s="112" t="s">
        <v>194</v>
      </c>
      <c r="D49" s="112" t="s">
        <v>196</v>
      </c>
      <c r="E49" s="113" t="s">
        <v>193</v>
      </c>
      <c r="F49" s="1"/>
    </row>
    <row r="50" spans="1:6" s="89" customFormat="1" x14ac:dyDescent="0.2">
      <c r="A50" s="114">
        <v>43405</v>
      </c>
      <c r="B50" s="111">
        <v>34.78</v>
      </c>
      <c r="C50" s="112" t="s">
        <v>194</v>
      </c>
      <c r="D50" s="112" t="s">
        <v>220</v>
      </c>
      <c r="E50" s="113" t="s">
        <v>193</v>
      </c>
      <c r="F50" s="1"/>
    </row>
    <row r="51" spans="1:6" s="89" customFormat="1" x14ac:dyDescent="0.2">
      <c r="A51" s="114">
        <v>43440</v>
      </c>
      <c r="B51" s="111">
        <v>277.39</v>
      </c>
      <c r="C51" s="112" t="s">
        <v>194</v>
      </c>
      <c r="D51" s="112" t="s">
        <v>219</v>
      </c>
      <c r="E51" s="113" t="s">
        <v>193</v>
      </c>
      <c r="F51" s="1"/>
    </row>
    <row r="52" spans="1:6" s="89" customFormat="1" x14ac:dyDescent="0.2">
      <c r="A52" s="114">
        <v>43479</v>
      </c>
      <c r="B52" s="111">
        <v>200</v>
      </c>
      <c r="C52" s="112" t="s">
        <v>194</v>
      </c>
      <c r="D52" s="112" t="s">
        <v>219</v>
      </c>
      <c r="E52" s="113" t="s">
        <v>193</v>
      </c>
      <c r="F52" s="1"/>
    </row>
    <row r="53" spans="1:6" s="89" customFormat="1" x14ac:dyDescent="0.2">
      <c r="A53" s="114">
        <v>43500</v>
      </c>
      <c r="B53" s="111">
        <v>200</v>
      </c>
      <c r="C53" s="112" t="s">
        <v>194</v>
      </c>
      <c r="D53" s="112" t="s">
        <v>219</v>
      </c>
      <c r="E53" s="113" t="s">
        <v>193</v>
      </c>
      <c r="F53" s="1"/>
    </row>
    <row r="54" spans="1:6" s="89" customFormat="1" x14ac:dyDescent="0.2">
      <c r="A54" s="114">
        <v>43514</v>
      </c>
      <c r="B54" s="111">
        <v>200</v>
      </c>
      <c r="C54" s="112" t="s">
        <v>194</v>
      </c>
      <c r="D54" s="112" t="s">
        <v>219</v>
      </c>
      <c r="E54" s="113" t="s">
        <v>193</v>
      </c>
      <c r="F54" s="1"/>
    </row>
    <row r="55" spans="1:6" s="89" customFormat="1" x14ac:dyDescent="0.2">
      <c r="A55" s="114">
        <v>43514</v>
      </c>
      <c r="B55" s="111">
        <v>44.35</v>
      </c>
      <c r="C55" s="112" t="s">
        <v>194</v>
      </c>
      <c r="D55" s="112" t="s">
        <v>220</v>
      </c>
      <c r="E55" s="113" t="s">
        <v>193</v>
      </c>
      <c r="F55" s="1"/>
    </row>
    <row r="56" spans="1:6" s="89" customFormat="1" x14ac:dyDescent="0.2">
      <c r="A56" s="114">
        <v>43531</v>
      </c>
      <c r="B56" s="111">
        <v>200</v>
      </c>
      <c r="C56" s="112" t="s">
        <v>194</v>
      </c>
      <c r="D56" s="112" t="s">
        <v>219</v>
      </c>
      <c r="E56" s="113" t="s">
        <v>193</v>
      </c>
      <c r="F56" s="1"/>
    </row>
    <row r="57" spans="1:6" s="89" customFormat="1" x14ac:dyDescent="0.2">
      <c r="A57" s="114">
        <v>43531</v>
      </c>
      <c r="B57" s="111">
        <v>42.61</v>
      </c>
      <c r="C57" s="112" t="s">
        <v>194</v>
      </c>
      <c r="D57" s="112" t="s">
        <v>220</v>
      </c>
      <c r="E57" s="113" t="s">
        <v>193</v>
      </c>
      <c r="F57" s="1"/>
    </row>
    <row r="58" spans="1:6" s="89" customFormat="1" x14ac:dyDescent="0.2">
      <c r="A58" s="114">
        <v>43542</v>
      </c>
      <c r="B58" s="111">
        <v>36.520000000000003</v>
      </c>
      <c r="C58" s="112" t="s">
        <v>194</v>
      </c>
      <c r="D58" s="112" t="s">
        <v>220</v>
      </c>
      <c r="E58" s="113" t="s">
        <v>193</v>
      </c>
      <c r="F58" s="1"/>
    </row>
    <row r="59" spans="1:6" s="89" customFormat="1" x14ac:dyDescent="0.2">
      <c r="A59" s="114">
        <v>43542</v>
      </c>
      <c r="B59" s="111">
        <v>289.57</v>
      </c>
      <c r="C59" s="112" t="s">
        <v>194</v>
      </c>
      <c r="D59" s="112" t="s">
        <v>219</v>
      </c>
      <c r="E59" s="113" t="s">
        <v>193</v>
      </c>
      <c r="F59" s="1"/>
    </row>
    <row r="60" spans="1:6" s="89" customFormat="1" x14ac:dyDescent="0.2">
      <c r="A60" s="114">
        <v>43565</v>
      </c>
      <c r="B60" s="111">
        <v>400</v>
      </c>
      <c r="C60" s="112" t="s">
        <v>194</v>
      </c>
      <c r="D60" s="112" t="s">
        <v>196</v>
      </c>
      <c r="E60" s="113" t="s">
        <v>193</v>
      </c>
      <c r="F60" s="1"/>
    </row>
    <row r="61" spans="1:6" s="89" customFormat="1" x14ac:dyDescent="0.2">
      <c r="A61" s="114">
        <v>43565</v>
      </c>
      <c r="B61" s="111">
        <f>34/1.15</f>
        <v>29.565217391304351</v>
      </c>
      <c r="C61" s="112" t="s">
        <v>194</v>
      </c>
      <c r="D61" s="112" t="s">
        <v>220</v>
      </c>
      <c r="E61" s="113" t="s">
        <v>193</v>
      </c>
      <c r="F61" s="1"/>
    </row>
    <row r="62" spans="1:6" s="89" customFormat="1" x14ac:dyDescent="0.2">
      <c r="A62" s="114">
        <v>43566</v>
      </c>
      <c r="B62" s="111">
        <f>48/1.15</f>
        <v>41.739130434782609</v>
      </c>
      <c r="C62" s="112" t="s">
        <v>194</v>
      </c>
      <c r="D62" s="112" t="s">
        <v>220</v>
      </c>
      <c r="E62" s="113" t="s">
        <v>193</v>
      </c>
      <c r="F62" s="1"/>
    </row>
    <row r="63" spans="1:6" s="89" customFormat="1" x14ac:dyDescent="0.2">
      <c r="A63" s="114">
        <v>43584</v>
      </c>
      <c r="B63" s="111">
        <v>436.96</v>
      </c>
      <c r="C63" s="112" t="s">
        <v>194</v>
      </c>
      <c r="D63" s="112" t="s">
        <v>196</v>
      </c>
      <c r="E63" s="113" t="s">
        <v>193</v>
      </c>
      <c r="F63" s="1"/>
    </row>
    <row r="64" spans="1:6" s="89" customFormat="1" x14ac:dyDescent="0.2">
      <c r="A64" s="114">
        <v>43598</v>
      </c>
      <c r="B64" s="111">
        <v>425.65</v>
      </c>
      <c r="C64" s="112" t="s">
        <v>194</v>
      </c>
      <c r="D64" s="112" t="s">
        <v>196</v>
      </c>
      <c r="E64" s="113" t="s">
        <v>193</v>
      </c>
      <c r="F64" s="1"/>
    </row>
    <row r="65" spans="1:6" s="89" customFormat="1" x14ac:dyDescent="0.2">
      <c r="A65" s="114">
        <v>43598</v>
      </c>
      <c r="B65" s="111">
        <v>34.78</v>
      </c>
      <c r="C65" s="112" t="s">
        <v>194</v>
      </c>
      <c r="D65" s="112" t="s">
        <v>220</v>
      </c>
      <c r="E65" s="113" t="s">
        <v>193</v>
      </c>
      <c r="F65" s="1"/>
    </row>
    <row r="66" spans="1:6" s="89" customFormat="1" x14ac:dyDescent="0.2">
      <c r="A66" s="114">
        <v>43626</v>
      </c>
      <c r="B66" s="111">
        <v>400</v>
      </c>
      <c r="C66" s="112" t="s">
        <v>194</v>
      </c>
      <c r="D66" s="112" t="s">
        <v>196</v>
      </c>
      <c r="E66" s="113" t="s">
        <v>193</v>
      </c>
      <c r="F66" s="1"/>
    </row>
    <row r="67" spans="1:6" s="89" customFormat="1" x14ac:dyDescent="0.2">
      <c r="A67" s="114">
        <v>43626</v>
      </c>
      <c r="B67" s="111">
        <v>27.83</v>
      </c>
      <c r="C67" s="112" t="s">
        <v>194</v>
      </c>
      <c r="D67" s="112" t="s">
        <v>220</v>
      </c>
      <c r="E67" s="113" t="s">
        <v>193</v>
      </c>
      <c r="F67" s="1"/>
    </row>
    <row r="68" spans="1:6" s="89" customFormat="1" x14ac:dyDescent="0.2">
      <c r="A68" s="114">
        <v>43642</v>
      </c>
      <c r="B68" s="111">
        <v>442.61</v>
      </c>
      <c r="C68" s="112" t="s">
        <v>194</v>
      </c>
      <c r="D68" s="112" t="s">
        <v>196</v>
      </c>
      <c r="E68" s="113" t="s">
        <v>193</v>
      </c>
      <c r="F68" s="1"/>
    </row>
    <row r="69" spans="1:6" s="89" customFormat="1" x14ac:dyDescent="0.2">
      <c r="A69" s="114">
        <v>43642</v>
      </c>
      <c r="B69" s="111">
        <v>31.3</v>
      </c>
      <c r="C69" s="112" t="s">
        <v>194</v>
      </c>
      <c r="D69" s="112" t="s">
        <v>220</v>
      </c>
      <c r="E69" s="113" t="s">
        <v>193</v>
      </c>
      <c r="F69" s="1"/>
    </row>
    <row r="70" spans="1:6" s="89" customFormat="1" x14ac:dyDescent="0.2">
      <c r="A70" s="114"/>
      <c r="B70" s="111"/>
      <c r="C70" s="112"/>
      <c r="D70" s="112"/>
      <c r="E70" s="113"/>
      <c r="F70" s="1"/>
    </row>
    <row r="71" spans="1:6" s="89" customFormat="1" x14ac:dyDescent="0.2">
      <c r="A71" s="114"/>
      <c r="B71" s="111"/>
      <c r="C71" s="112"/>
      <c r="D71" s="112"/>
      <c r="E71" s="113"/>
      <c r="F71" s="1"/>
    </row>
    <row r="72" spans="1:6" s="89" customFormat="1" x14ac:dyDescent="0.2">
      <c r="A72" s="157" t="s">
        <v>204</v>
      </c>
      <c r="B72" s="111">
        <v>204.09</v>
      </c>
      <c r="C72" s="112" t="s">
        <v>194</v>
      </c>
      <c r="D72" s="112" t="s">
        <v>197</v>
      </c>
      <c r="E72" s="113" t="s">
        <v>193</v>
      </c>
      <c r="F72" s="1"/>
    </row>
    <row r="73" spans="1:6" s="89" customFormat="1" x14ac:dyDescent="0.2">
      <c r="A73" s="157" t="s">
        <v>205</v>
      </c>
      <c r="B73" s="111">
        <v>96.22</v>
      </c>
      <c r="C73" s="112" t="s">
        <v>194</v>
      </c>
      <c r="D73" s="112" t="s">
        <v>197</v>
      </c>
      <c r="E73" s="113" t="s">
        <v>193</v>
      </c>
      <c r="F73" s="1"/>
    </row>
    <row r="74" spans="1:6" s="89" customFormat="1" x14ac:dyDescent="0.2">
      <c r="A74" s="157" t="s">
        <v>206</v>
      </c>
      <c r="B74" s="111">
        <v>321.56</v>
      </c>
      <c r="C74" s="112" t="s">
        <v>194</v>
      </c>
      <c r="D74" s="112" t="s">
        <v>197</v>
      </c>
      <c r="E74" s="113" t="s">
        <v>193</v>
      </c>
      <c r="F74" s="1"/>
    </row>
    <row r="75" spans="1:6" s="89" customFormat="1" x14ac:dyDescent="0.2">
      <c r="A75" s="157" t="s">
        <v>207</v>
      </c>
      <c r="B75" s="111">
        <v>170.64</v>
      </c>
      <c r="C75" s="112" t="s">
        <v>194</v>
      </c>
      <c r="D75" s="112" t="s">
        <v>197</v>
      </c>
      <c r="E75" s="113" t="s">
        <v>193</v>
      </c>
      <c r="F75" s="1"/>
    </row>
    <row r="76" spans="1:6" s="89" customFormat="1" x14ac:dyDescent="0.2">
      <c r="A76" s="157" t="s">
        <v>208</v>
      </c>
      <c r="B76" s="111">
        <v>18.46</v>
      </c>
      <c r="C76" s="112" t="s">
        <v>194</v>
      </c>
      <c r="D76" s="112" t="s">
        <v>197</v>
      </c>
      <c r="E76" s="113" t="s">
        <v>193</v>
      </c>
      <c r="F76" s="1"/>
    </row>
    <row r="77" spans="1:6" s="89" customFormat="1" x14ac:dyDescent="0.2">
      <c r="A77" s="157" t="s">
        <v>209</v>
      </c>
      <c r="B77" s="111">
        <v>21.24</v>
      </c>
      <c r="C77" s="112" t="s">
        <v>194</v>
      </c>
      <c r="D77" s="112" t="s">
        <v>197</v>
      </c>
      <c r="E77" s="113" t="s">
        <v>193</v>
      </c>
      <c r="F77" s="1"/>
    </row>
    <row r="78" spans="1:6" s="89" customFormat="1" x14ac:dyDescent="0.2">
      <c r="A78" s="157" t="s">
        <v>210</v>
      </c>
      <c r="B78" s="111">
        <v>43.45</v>
      </c>
      <c r="C78" s="112" t="s">
        <v>194</v>
      </c>
      <c r="D78" s="112" t="s">
        <v>197</v>
      </c>
      <c r="E78" s="113" t="s">
        <v>193</v>
      </c>
      <c r="F78" s="1"/>
    </row>
    <row r="79" spans="1:6" s="89" customFormat="1" x14ac:dyDescent="0.2">
      <c r="A79" s="157" t="s">
        <v>211</v>
      </c>
      <c r="B79" s="111">
        <v>57.39</v>
      </c>
      <c r="C79" s="112" t="s">
        <v>194</v>
      </c>
      <c r="D79" s="112" t="s">
        <v>197</v>
      </c>
      <c r="E79" s="113" t="s">
        <v>193</v>
      </c>
      <c r="F79" s="1"/>
    </row>
    <row r="80" spans="1:6" s="89" customFormat="1" x14ac:dyDescent="0.2">
      <c r="A80" s="157" t="s">
        <v>212</v>
      </c>
      <c r="B80" s="111">
        <v>208.61</v>
      </c>
      <c r="C80" s="112" t="s">
        <v>194</v>
      </c>
      <c r="D80" s="112" t="s">
        <v>197</v>
      </c>
      <c r="E80" s="113" t="s">
        <v>193</v>
      </c>
      <c r="F80" s="1"/>
    </row>
    <row r="81" spans="1:6" s="89" customFormat="1" x14ac:dyDescent="0.2">
      <c r="A81" s="157" t="s">
        <v>213</v>
      </c>
      <c r="B81" s="111">
        <v>219.78</v>
      </c>
      <c r="C81" s="112" t="s">
        <v>194</v>
      </c>
      <c r="D81" s="112" t="s">
        <v>197</v>
      </c>
      <c r="E81" s="113" t="s">
        <v>193</v>
      </c>
      <c r="F81" s="1"/>
    </row>
    <row r="82" spans="1:6" s="89" customFormat="1" x14ac:dyDescent="0.2">
      <c r="A82" s="157" t="s">
        <v>214</v>
      </c>
      <c r="B82" s="111">
        <v>192.13</v>
      </c>
      <c r="C82" s="112" t="s">
        <v>194</v>
      </c>
      <c r="D82" s="112" t="s">
        <v>197</v>
      </c>
      <c r="E82" s="113" t="s">
        <v>193</v>
      </c>
      <c r="F82" s="1"/>
    </row>
    <row r="83" spans="1:6" s="89" customFormat="1" x14ac:dyDescent="0.2">
      <c r="A83" s="157" t="s">
        <v>215</v>
      </c>
      <c r="B83" s="111">
        <v>156.66</v>
      </c>
      <c r="C83" s="112" t="s">
        <v>194</v>
      </c>
      <c r="D83" s="112" t="s">
        <v>197</v>
      </c>
      <c r="E83" s="113" t="s">
        <v>193</v>
      </c>
      <c r="F83" s="1"/>
    </row>
    <row r="84" spans="1:6" s="89" customFormat="1" x14ac:dyDescent="0.2">
      <c r="A84" s="156"/>
      <c r="B84" s="111"/>
      <c r="C84" s="112"/>
      <c r="D84" s="112"/>
      <c r="E84" s="113"/>
      <c r="F84" s="1"/>
    </row>
    <row r="85" spans="1:6" s="89" customFormat="1" x14ac:dyDescent="0.2">
      <c r="A85" s="114"/>
      <c r="B85" s="111"/>
      <c r="C85" s="112"/>
      <c r="D85" s="112"/>
      <c r="E85" s="113"/>
      <c r="F85" s="1"/>
    </row>
    <row r="86" spans="1:6" s="89" customFormat="1" x14ac:dyDescent="0.2">
      <c r="A86" s="114">
        <v>43481</v>
      </c>
      <c r="B86" s="111">
        <v>139.13</v>
      </c>
      <c r="C86" s="112" t="s">
        <v>194</v>
      </c>
      <c r="D86" s="112" t="s">
        <v>218</v>
      </c>
      <c r="E86" s="113" t="s">
        <v>193</v>
      </c>
      <c r="F86" s="1"/>
    </row>
    <row r="87" spans="1:6" s="89" customFormat="1" hidden="1" x14ac:dyDescent="0.2">
      <c r="A87" s="114"/>
      <c r="B87" s="111"/>
      <c r="C87" s="112"/>
      <c r="D87" s="112"/>
      <c r="E87" s="113"/>
      <c r="F87" s="1"/>
    </row>
    <row r="88" spans="1:6" ht="19.5" customHeight="1" x14ac:dyDescent="0.2">
      <c r="A88" s="128" t="s">
        <v>155</v>
      </c>
      <c r="B88" s="129">
        <f>SUM(B20:B87)</f>
        <v>15320.614347826082</v>
      </c>
      <c r="C88" s="130" t="str">
        <f>IF(SUBTOTAL(3,B20:B87)=SUBTOTAL(103,B20:B87),'Summary and sign-off'!$A$47,'Summary and sign-off'!$A$48)</f>
        <v>Check - there are no hidden rows with data</v>
      </c>
      <c r="D88" s="165" t="str">
        <f>IF('Summary and sign-off'!F55='Summary and sign-off'!F53,'Summary and sign-off'!A50,'Summary and sign-off'!A49)</f>
        <v>Check - each entry provides sufficient information</v>
      </c>
      <c r="E88" s="165"/>
      <c r="F88" s="48"/>
    </row>
    <row r="89" spans="1:6" ht="10.5" customHeight="1" x14ac:dyDescent="0.2">
      <c r="A89" s="29"/>
      <c r="B89" s="24"/>
      <c r="C89" s="29"/>
      <c r="D89" s="29"/>
      <c r="E89" s="29"/>
      <c r="F89" s="29"/>
    </row>
    <row r="90" spans="1:6" ht="24.75" customHeight="1" x14ac:dyDescent="0.2">
      <c r="A90" s="166" t="s">
        <v>44</v>
      </c>
      <c r="B90" s="166"/>
      <c r="C90" s="166"/>
      <c r="D90" s="166"/>
      <c r="E90" s="166"/>
      <c r="F90" s="48"/>
    </row>
    <row r="91" spans="1:6" ht="27" customHeight="1" x14ac:dyDescent="0.2">
      <c r="A91" s="37" t="s">
        <v>49</v>
      </c>
      <c r="B91" s="37" t="s">
        <v>31</v>
      </c>
      <c r="C91" s="37" t="s">
        <v>147</v>
      </c>
      <c r="D91" s="37" t="s">
        <v>88</v>
      </c>
      <c r="E91" s="37" t="s">
        <v>76</v>
      </c>
      <c r="F91" s="51"/>
    </row>
    <row r="92" spans="1:6" s="89" customFormat="1" hidden="1" x14ac:dyDescent="0.2">
      <c r="A92" s="114"/>
      <c r="B92" s="111"/>
      <c r="C92" s="112"/>
      <c r="D92" s="112"/>
      <c r="E92" s="113"/>
      <c r="F92" s="1"/>
    </row>
    <row r="93" spans="1:6" s="89" customFormat="1" x14ac:dyDescent="0.2">
      <c r="A93" s="114">
        <v>43319</v>
      </c>
      <c r="B93" s="111">
        <v>27.17</v>
      </c>
      <c r="C93" s="112" t="s">
        <v>222</v>
      </c>
      <c r="D93" s="112" t="s">
        <v>198</v>
      </c>
      <c r="E93" s="113" t="s">
        <v>171</v>
      </c>
      <c r="F93" s="1"/>
    </row>
    <row r="94" spans="1:6" s="89" customFormat="1" x14ac:dyDescent="0.2">
      <c r="A94" s="114">
        <v>43391</v>
      </c>
      <c r="B94" s="111">
        <v>23.82</v>
      </c>
      <c r="C94" s="112" t="s">
        <v>223</v>
      </c>
      <c r="D94" s="112" t="s">
        <v>198</v>
      </c>
      <c r="E94" s="113" t="s">
        <v>171</v>
      </c>
      <c r="F94" s="1"/>
    </row>
    <row r="95" spans="1:6" s="89" customFormat="1" x14ac:dyDescent="0.2">
      <c r="A95" s="114">
        <v>43392</v>
      </c>
      <c r="B95" s="111">
        <v>25.63</v>
      </c>
      <c r="C95" s="112" t="s">
        <v>223</v>
      </c>
      <c r="D95" s="112" t="s">
        <v>198</v>
      </c>
      <c r="E95" s="113" t="s">
        <v>171</v>
      </c>
      <c r="F95" s="1"/>
    </row>
    <row r="96" spans="1:6" s="89" customFormat="1" x14ac:dyDescent="0.2">
      <c r="A96" s="114">
        <v>43447</v>
      </c>
      <c r="B96" s="111">
        <v>14.63</v>
      </c>
      <c r="C96" s="112" t="s">
        <v>199</v>
      </c>
      <c r="D96" s="112" t="s">
        <v>198</v>
      </c>
      <c r="E96" s="113" t="s">
        <v>171</v>
      </c>
      <c r="F96" s="1"/>
    </row>
    <row r="97" spans="1:6" s="89" customFormat="1" x14ac:dyDescent="0.2">
      <c r="A97" s="114">
        <v>43488</v>
      </c>
      <c r="B97" s="111">
        <v>17.5</v>
      </c>
      <c r="C97" s="112" t="s">
        <v>200</v>
      </c>
      <c r="D97" s="112" t="s">
        <v>198</v>
      </c>
      <c r="E97" s="113" t="s">
        <v>171</v>
      </c>
      <c r="F97" s="1"/>
    </row>
    <row r="98" spans="1:6" s="89" customFormat="1" x14ac:dyDescent="0.2">
      <c r="A98" s="114"/>
      <c r="B98" s="111"/>
      <c r="C98" s="112"/>
      <c r="D98" s="112"/>
      <c r="E98" s="113"/>
      <c r="F98" s="1"/>
    </row>
    <row r="99" spans="1:6" s="89" customFormat="1" x14ac:dyDescent="0.2">
      <c r="A99" s="114"/>
      <c r="B99" s="111"/>
      <c r="C99" s="112"/>
      <c r="D99" s="112"/>
      <c r="E99" s="113"/>
      <c r="F99" s="1"/>
    </row>
    <row r="100" spans="1:6" s="89" customFormat="1" x14ac:dyDescent="0.2">
      <c r="A100" s="114">
        <v>43612</v>
      </c>
      <c r="B100" s="111">
        <v>27.39</v>
      </c>
      <c r="C100" s="112" t="s">
        <v>202</v>
      </c>
      <c r="D100" s="112" t="s">
        <v>201</v>
      </c>
      <c r="E100" s="113" t="s">
        <v>171</v>
      </c>
      <c r="F100" s="1"/>
    </row>
    <row r="101" spans="1:6" s="89" customFormat="1" x14ac:dyDescent="0.2">
      <c r="A101" s="114"/>
      <c r="B101" s="111"/>
      <c r="C101" s="112"/>
      <c r="D101" s="112"/>
      <c r="E101" s="113"/>
      <c r="F101" s="1"/>
    </row>
    <row r="102" spans="1:6" s="89" customFormat="1" x14ac:dyDescent="0.2">
      <c r="A102" s="114"/>
      <c r="B102" s="111"/>
      <c r="C102" s="112"/>
      <c r="D102" s="112"/>
      <c r="E102" s="113"/>
      <c r="F102" s="1"/>
    </row>
    <row r="103" spans="1:6" s="89" customFormat="1" x14ac:dyDescent="0.2">
      <c r="A103" s="114"/>
      <c r="B103" s="111"/>
      <c r="C103" s="112"/>
      <c r="D103" s="112"/>
      <c r="E103" s="113"/>
      <c r="F103" s="1"/>
    </row>
    <row r="104" spans="1:6" s="89" customFormat="1" x14ac:dyDescent="0.2">
      <c r="A104" s="114"/>
      <c r="B104" s="111"/>
      <c r="C104" s="112"/>
      <c r="D104" s="112"/>
      <c r="E104" s="113"/>
      <c r="F104" s="1"/>
    </row>
    <row r="105" spans="1:6" s="89" customFormat="1" hidden="1" x14ac:dyDescent="0.2">
      <c r="A105" s="114"/>
      <c r="B105" s="111"/>
      <c r="C105" s="112"/>
      <c r="D105" s="112"/>
      <c r="E105" s="113"/>
      <c r="F105" s="1"/>
    </row>
    <row r="106" spans="1:6" ht="19.5" customHeight="1" x14ac:dyDescent="0.2">
      <c r="A106" s="128" t="s">
        <v>152</v>
      </c>
      <c r="B106" s="129">
        <f>SUM(B92:B105)</f>
        <v>136.13999999999999</v>
      </c>
      <c r="C106" s="130" t="str">
        <f>IF(SUBTOTAL(3,B92:B105)=SUBTOTAL(103,B92:B105),'Summary and sign-off'!$A$47,'Summary and sign-off'!$A$48)</f>
        <v>Check - there are no hidden rows with data</v>
      </c>
      <c r="D106" s="165" t="str">
        <f>IF('Summary and sign-off'!F56='Summary and sign-off'!F53,'Summary and sign-off'!A50,'Summary and sign-off'!A49)</f>
        <v>Check - each entry provides sufficient information</v>
      </c>
      <c r="E106" s="165"/>
      <c r="F106" s="48"/>
    </row>
    <row r="107" spans="1:6" ht="10.5" customHeight="1" x14ac:dyDescent="0.2">
      <c r="A107" s="29"/>
      <c r="B107" s="97"/>
      <c r="C107" s="24"/>
      <c r="D107" s="29"/>
      <c r="E107" s="29"/>
      <c r="F107" s="29"/>
    </row>
    <row r="108" spans="1:6" ht="34.5" customHeight="1" x14ac:dyDescent="0.2">
      <c r="A108" s="52" t="s">
        <v>1</v>
      </c>
      <c r="B108" s="98">
        <f>B16+B88+B106</f>
        <v>15456.754347826081</v>
      </c>
      <c r="C108" s="53"/>
      <c r="D108" s="53"/>
      <c r="E108" s="53"/>
      <c r="F108" s="28"/>
    </row>
    <row r="109" spans="1:6" x14ac:dyDescent="0.2">
      <c r="A109" s="29"/>
      <c r="B109" s="24"/>
      <c r="C109" s="29"/>
      <c r="D109" s="29"/>
      <c r="E109" s="29"/>
      <c r="F109" s="29"/>
    </row>
    <row r="110" spans="1:6" x14ac:dyDescent="0.2">
      <c r="A110" s="54" t="s">
        <v>8</v>
      </c>
      <c r="B110" s="27"/>
      <c r="C110" s="28"/>
      <c r="D110" s="28"/>
      <c r="E110" s="28"/>
      <c r="F110" s="29"/>
    </row>
    <row r="111" spans="1:6" ht="12.6" customHeight="1" x14ac:dyDescent="0.2">
      <c r="A111" s="25" t="s">
        <v>50</v>
      </c>
      <c r="B111" s="55"/>
      <c r="C111" s="55"/>
      <c r="D111" s="34"/>
      <c r="E111" s="34"/>
      <c r="F111" s="29"/>
    </row>
    <row r="112" spans="1:6" ht="12.95" customHeight="1" x14ac:dyDescent="0.2">
      <c r="A112" s="33" t="s">
        <v>156</v>
      </c>
      <c r="B112" s="29"/>
      <c r="C112" s="34"/>
      <c r="D112" s="29"/>
      <c r="E112" s="34"/>
      <c r="F112" s="29"/>
    </row>
    <row r="113" spans="1:6" x14ac:dyDescent="0.2">
      <c r="A113" s="33" t="s">
        <v>149</v>
      </c>
      <c r="B113" s="34"/>
      <c r="C113" s="34"/>
      <c r="D113" s="34"/>
      <c r="E113" s="56"/>
      <c r="F113" s="48"/>
    </row>
    <row r="114" spans="1:6" x14ac:dyDescent="0.2">
      <c r="A114" s="25" t="s">
        <v>157</v>
      </c>
      <c r="B114" s="27"/>
      <c r="C114" s="28"/>
      <c r="D114" s="28"/>
      <c r="E114" s="28"/>
      <c r="F114" s="29"/>
    </row>
    <row r="115" spans="1:6" ht="12.95" customHeight="1" x14ac:dyDescent="0.2">
      <c r="A115" s="33" t="s">
        <v>148</v>
      </c>
      <c r="B115" s="29"/>
      <c r="C115" s="34"/>
      <c r="D115" s="29"/>
      <c r="E115" s="34"/>
      <c r="F115" s="29"/>
    </row>
    <row r="116" spans="1:6" x14ac:dyDescent="0.2">
      <c r="A116" s="33" t="s">
        <v>153</v>
      </c>
      <c r="B116" s="34"/>
      <c r="C116" s="34"/>
      <c r="D116" s="34"/>
      <c r="E116" s="56"/>
      <c r="F116" s="48"/>
    </row>
    <row r="117" spans="1:6" x14ac:dyDescent="0.2">
      <c r="A117" s="38" t="s">
        <v>165</v>
      </c>
      <c r="B117" s="38"/>
      <c r="C117" s="38"/>
      <c r="D117" s="38"/>
      <c r="E117" s="56"/>
      <c r="F117" s="48"/>
    </row>
    <row r="118" spans="1:6" x14ac:dyDescent="0.2">
      <c r="A118" s="42"/>
      <c r="B118" s="29"/>
      <c r="C118" s="29"/>
      <c r="D118" s="29"/>
      <c r="E118" s="48"/>
      <c r="F118" s="48"/>
    </row>
    <row r="119" spans="1:6" hidden="1" x14ac:dyDescent="0.2">
      <c r="A119" s="42"/>
      <c r="B119" s="29"/>
      <c r="C119" s="29"/>
      <c r="D119" s="29"/>
      <c r="E119" s="48"/>
      <c r="F119" s="48"/>
    </row>
    <row r="120" spans="1:6" hidden="1" x14ac:dyDescent="0.2"/>
    <row r="121" spans="1:6" hidden="1" x14ac:dyDescent="0.2"/>
    <row r="122" spans="1:6" hidden="1" x14ac:dyDescent="0.2"/>
    <row r="123" spans="1:6" hidden="1" x14ac:dyDescent="0.2"/>
    <row r="124" spans="1:6" ht="12.75" hidden="1" customHeight="1" x14ac:dyDescent="0.2"/>
    <row r="125" spans="1:6" hidden="1" x14ac:dyDescent="0.2"/>
    <row r="126" spans="1:6" hidden="1" x14ac:dyDescent="0.2"/>
    <row r="127" spans="1:6" hidden="1" x14ac:dyDescent="0.2">
      <c r="A127" s="57"/>
      <c r="B127" s="48"/>
      <c r="C127" s="48"/>
      <c r="D127" s="48"/>
      <c r="E127" s="48"/>
      <c r="F127" s="48"/>
    </row>
    <row r="128" spans="1:6" hidden="1" x14ac:dyDescent="0.2">
      <c r="A128" s="57"/>
      <c r="B128" s="48"/>
      <c r="C128" s="48"/>
      <c r="D128" s="48"/>
      <c r="E128" s="48"/>
      <c r="F128" s="48"/>
    </row>
    <row r="129" spans="1:6" hidden="1" x14ac:dyDescent="0.2">
      <c r="A129" s="57"/>
      <c r="B129" s="48"/>
      <c r="C129" s="48"/>
      <c r="D129" s="48"/>
      <c r="E129" s="48"/>
      <c r="F129" s="48"/>
    </row>
    <row r="130" spans="1:6" hidden="1" x14ac:dyDescent="0.2">
      <c r="A130" s="57"/>
      <c r="B130" s="48"/>
      <c r="C130" s="48"/>
      <c r="D130" s="48"/>
      <c r="E130" s="48"/>
      <c r="F130" s="48"/>
    </row>
    <row r="131" spans="1:6" hidden="1" x14ac:dyDescent="0.2">
      <c r="A131" s="57"/>
      <c r="B131" s="48"/>
      <c r="C131" s="48"/>
      <c r="D131" s="48"/>
      <c r="E131" s="48"/>
      <c r="F131" s="48"/>
    </row>
    <row r="132" spans="1:6" hidden="1" x14ac:dyDescent="0.2"/>
    <row r="133" spans="1:6" hidden="1" x14ac:dyDescent="0.2"/>
    <row r="134" spans="1:6" hidden="1" x14ac:dyDescent="0.2"/>
    <row r="135" spans="1:6" hidden="1" x14ac:dyDescent="0.2"/>
    <row r="136" spans="1:6" hidden="1" x14ac:dyDescent="0.2"/>
    <row r="137" spans="1:6" hidden="1" x14ac:dyDescent="0.2"/>
    <row r="138" spans="1:6" hidden="1" x14ac:dyDescent="0.2"/>
    <row r="139" spans="1:6" x14ac:dyDescent="0.2"/>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sheetData>
  <sheetProtection sheet="1" formatCells="0" formatRows="0" insertColumns="0" insertRows="0" deleteRows="0"/>
  <mergeCells count="15">
    <mergeCell ref="B7:E7"/>
    <mergeCell ref="B5:E5"/>
    <mergeCell ref="D106:E106"/>
    <mergeCell ref="A1:E1"/>
    <mergeCell ref="A18:E18"/>
    <mergeCell ref="A90:E90"/>
    <mergeCell ref="B2:E2"/>
    <mergeCell ref="B3:E3"/>
    <mergeCell ref="B4:E4"/>
    <mergeCell ref="A8:E8"/>
    <mergeCell ref="A9:E9"/>
    <mergeCell ref="B6:E6"/>
    <mergeCell ref="D16:E16"/>
    <mergeCell ref="D88:E88"/>
    <mergeCell ref="A10:E10"/>
  </mergeCells>
  <dataValidations xWindow="150" yWindow="558"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92:A105 A12:A15 A20:A87">
      <formula1>$B$4</formula1>
      <formula2>$B$5</formula2>
    </dataValidation>
    <dataValidation allowBlank="1" showInputMessage="1" showErrorMessage="1" prompt="Insert additional rows as needed:_x000a_- 'right click' on a row number (left of screen)_x000a_- select 'Insert' (this will insert a row above it)" sqref="A91 A19 A11"/>
  </dataValidations>
  <pageMargins left="0.70866141732283472" right="0.70866141732283472" top="0.74803149606299213" bottom="0.74803149606299213" header="0.31496062992125984" footer="0.31496062992125984"/>
  <pageSetup paperSize="8" scale="68"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0" yWindow="558"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B92:B105 B12:B15 B20:B87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1" t="s">
        <v>6</v>
      </c>
      <c r="B1" s="161"/>
      <c r="C1" s="161"/>
      <c r="D1" s="161"/>
      <c r="E1" s="161"/>
      <c r="F1" s="40"/>
    </row>
    <row r="2" spans="1:6" ht="21" customHeight="1" x14ac:dyDescent="0.2">
      <c r="A2" s="4" t="s">
        <v>2</v>
      </c>
      <c r="B2" s="164" t="str">
        <f>'Summary and sign-off'!B2:F2</f>
        <v>Health and Disability Commissioner</v>
      </c>
      <c r="C2" s="164"/>
      <c r="D2" s="164"/>
      <c r="E2" s="164"/>
      <c r="F2" s="40"/>
    </row>
    <row r="3" spans="1:6" ht="21" customHeight="1" x14ac:dyDescent="0.2">
      <c r="A3" s="4" t="s">
        <v>3</v>
      </c>
      <c r="B3" s="164" t="str">
        <f>'Summary and sign-off'!B3:F3</f>
        <v>Anthony Hill</v>
      </c>
      <c r="C3" s="164"/>
      <c r="D3" s="164"/>
      <c r="E3" s="164"/>
      <c r="F3" s="40"/>
    </row>
    <row r="4" spans="1:6" ht="21" customHeight="1" x14ac:dyDescent="0.2">
      <c r="A4" s="4" t="s">
        <v>77</v>
      </c>
      <c r="B4" s="164">
        <f>'Summary and sign-off'!B4:F4</f>
        <v>43282</v>
      </c>
      <c r="C4" s="164"/>
      <c r="D4" s="164"/>
      <c r="E4" s="164"/>
      <c r="F4" s="40"/>
    </row>
    <row r="5" spans="1:6" ht="21" customHeight="1" x14ac:dyDescent="0.2">
      <c r="A5" s="4" t="s">
        <v>78</v>
      </c>
      <c r="B5" s="164">
        <f>'Summary and sign-off'!B5:F5</f>
        <v>43646</v>
      </c>
      <c r="C5" s="164"/>
      <c r="D5" s="164"/>
      <c r="E5" s="164"/>
      <c r="F5" s="40"/>
    </row>
    <row r="6" spans="1:6" ht="21" customHeight="1" x14ac:dyDescent="0.2">
      <c r="A6" s="4" t="s">
        <v>29</v>
      </c>
      <c r="B6" s="159" t="s">
        <v>28</v>
      </c>
      <c r="C6" s="159"/>
      <c r="D6" s="159"/>
      <c r="E6" s="159"/>
      <c r="F6" s="40"/>
    </row>
    <row r="7" spans="1:6" ht="21" customHeight="1" x14ac:dyDescent="0.2">
      <c r="A7" s="4" t="s">
        <v>104</v>
      </c>
      <c r="B7" s="159" t="s">
        <v>116</v>
      </c>
      <c r="C7" s="159"/>
      <c r="D7" s="159"/>
      <c r="E7" s="159"/>
      <c r="F7" s="40"/>
    </row>
    <row r="8" spans="1:6" ht="35.25" customHeight="1" x14ac:dyDescent="0.25">
      <c r="A8" s="174" t="s">
        <v>158</v>
      </c>
      <c r="B8" s="174"/>
      <c r="C8" s="175"/>
      <c r="D8" s="175"/>
      <c r="E8" s="175"/>
      <c r="F8" s="44"/>
    </row>
    <row r="9" spans="1:6" ht="35.25" customHeight="1" x14ac:dyDescent="0.25">
      <c r="A9" s="172" t="s">
        <v>135</v>
      </c>
      <c r="B9" s="173"/>
      <c r="C9" s="173"/>
      <c r="D9" s="173"/>
      <c r="E9" s="173"/>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t="s">
        <v>190</v>
      </c>
      <c r="B12" s="111"/>
      <c r="C12" s="116"/>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5" t="str">
        <f>IF('Summary and sign-off'!F57='Summary and sign-off'!F53,'Summary and sign-off'!A50,'Summary and sign-off'!A49)</f>
        <v>Check - each entry provides sufficient information</v>
      </c>
      <c r="E25" s="165"/>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8"/>
  <sheetViews>
    <sheetView zoomScaleNormal="100" workbookViewId="0">
      <selection activeCell="C17" sqref="C1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1" t="s">
        <v>6</v>
      </c>
      <c r="B1" s="161"/>
      <c r="C1" s="161"/>
      <c r="D1" s="161"/>
      <c r="E1" s="161"/>
      <c r="F1" s="26"/>
    </row>
    <row r="2" spans="1:6" ht="21" customHeight="1" x14ac:dyDescent="0.2">
      <c r="A2" s="4" t="s">
        <v>2</v>
      </c>
      <c r="B2" s="164" t="str">
        <f>'Summary and sign-off'!B2:F2</f>
        <v>Health and Disability Commissioner</v>
      </c>
      <c r="C2" s="164"/>
      <c r="D2" s="164"/>
      <c r="E2" s="164"/>
      <c r="F2" s="26"/>
    </row>
    <row r="3" spans="1:6" ht="21" customHeight="1" x14ac:dyDescent="0.2">
      <c r="A3" s="4" t="s">
        <v>3</v>
      </c>
      <c r="B3" s="164" t="str">
        <f>'Summary and sign-off'!B3:F3</f>
        <v>Anthony Hill</v>
      </c>
      <c r="C3" s="164"/>
      <c r="D3" s="164"/>
      <c r="E3" s="164"/>
      <c r="F3" s="26"/>
    </row>
    <row r="4" spans="1:6" ht="21" customHeight="1" x14ac:dyDescent="0.2">
      <c r="A4" s="4" t="s">
        <v>77</v>
      </c>
      <c r="B4" s="164">
        <f>'Summary and sign-off'!B4:F4</f>
        <v>43282</v>
      </c>
      <c r="C4" s="164"/>
      <c r="D4" s="164"/>
      <c r="E4" s="164"/>
      <c r="F4" s="26"/>
    </row>
    <row r="5" spans="1:6" ht="21" customHeight="1" x14ac:dyDescent="0.2">
      <c r="A5" s="4" t="s">
        <v>78</v>
      </c>
      <c r="B5" s="164">
        <f>'Summary and sign-off'!B5:F5</f>
        <v>43646</v>
      </c>
      <c r="C5" s="164"/>
      <c r="D5" s="164"/>
      <c r="E5" s="164"/>
      <c r="F5" s="26"/>
    </row>
    <row r="6" spans="1:6" ht="21" customHeight="1" x14ac:dyDescent="0.2">
      <c r="A6" s="4" t="s">
        <v>29</v>
      </c>
      <c r="B6" s="159" t="s">
        <v>28</v>
      </c>
      <c r="C6" s="159"/>
      <c r="D6" s="159"/>
      <c r="E6" s="159"/>
      <c r="F6" s="36"/>
    </row>
    <row r="7" spans="1:6" ht="21" customHeight="1" x14ac:dyDescent="0.2">
      <c r="A7" s="4" t="s">
        <v>104</v>
      </c>
      <c r="B7" s="159" t="s">
        <v>116</v>
      </c>
      <c r="C7" s="159"/>
      <c r="D7" s="159"/>
      <c r="E7" s="159"/>
      <c r="F7" s="36"/>
    </row>
    <row r="8" spans="1:6" ht="35.25" customHeight="1" x14ac:dyDescent="0.2">
      <c r="A8" s="168" t="s">
        <v>0</v>
      </c>
      <c r="B8" s="168"/>
      <c r="C8" s="175"/>
      <c r="D8" s="175"/>
      <c r="E8" s="175"/>
      <c r="F8" s="26"/>
    </row>
    <row r="9" spans="1:6" ht="35.25" customHeight="1" x14ac:dyDescent="0.2">
      <c r="A9" s="176" t="s">
        <v>127</v>
      </c>
      <c r="B9" s="177"/>
      <c r="C9" s="177"/>
      <c r="D9" s="177"/>
      <c r="E9" s="177"/>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43282</v>
      </c>
      <c r="B12" s="111">
        <v>71.62</v>
      </c>
      <c r="C12" s="116" t="s">
        <v>172</v>
      </c>
      <c r="D12" s="116" t="s">
        <v>170</v>
      </c>
      <c r="E12" s="117" t="s">
        <v>171</v>
      </c>
      <c r="F12" s="3"/>
    </row>
    <row r="13" spans="1:6" s="89" customFormat="1" x14ac:dyDescent="0.2">
      <c r="A13" s="114">
        <v>43313</v>
      </c>
      <c r="B13" s="111">
        <v>72.14</v>
      </c>
      <c r="C13" s="116" t="s">
        <v>173</v>
      </c>
      <c r="D13" s="116" t="s">
        <v>170</v>
      </c>
      <c r="E13" s="117" t="s">
        <v>171</v>
      </c>
      <c r="F13" s="3"/>
    </row>
    <row r="14" spans="1:6" s="89" customFormat="1" x14ac:dyDescent="0.2">
      <c r="A14" s="114">
        <v>43344</v>
      </c>
      <c r="B14" s="111">
        <v>72.31</v>
      </c>
      <c r="C14" s="116" t="s">
        <v>174</v>
      </c>
      <c r="D14" s="116" t="s">
        <v>170</v>
      </c>
      <c r="E14" s="117" t="s">
        <v>171</v>
      </c>
      <c r="F14" s="3"/>
    </row>
    <row r="15" spans="1:6" s="89" customFormat="1" x14ac:dyDescent="0.2">
      <c r="A15" s="114">
        <v>43374</v>
      </c>
      <c r="B15" s="111">
        <v>73.599999999999994</v>
      </c>
      <c r="C15" s="116" t="s">
        <v>175</v>
      </c>
      <c r="D15" s="116" t="s">
        <v>170</v>
      </c>
      <c r="E15" s="117" t="s">
        <v>171</v>
      </c>
      <c r="F15" s="3"/>
    </row>
    <row r="16" spans="1:6" s="89" customFormat="1" x14ac:dyDescent="0.2">
      <c r="A16" s="114">
        <v>43405</v>
      </c>
      <c r="B16" s="111">
        <v>73.42</v>
      </c>
      <c r="C16" s="116" t="s">
        <v>176</v>
      </c>
      <c r="D16" s="116" t="s">
        <v>170</v>
      </c>
      <c r="E16" s="117" t="s">
        <v>171</v>
      </c>
      <c r="F16" s="3"/>
    </row>
    <row r="17" spans="1:6" s="89" customFormat="1" x14ac:dyDescent="0.2">
      <c r="A17" s="114">
        <v>43435</v>
      </c>
      <c r="B17" s="111">
        <v>130.85</v>
      </c>
      <c r="C17" s="116" t="s">
        <v>177</v>
      </c>
      <c r="D17" s="116" t="s">
        <v>170</v>
      </c>
      <c r="E17" s="117" t="s">
        <v>171</v>
      </c>
      <c r="F17" s="3"/>
    </row>
    <row r="18" spans="1:6" s="89" customFormat="1" x14ac:dyDescent="0.2">
      <c r="A18" s="114">
        <v>43466</v>
      </c>
      <c r="B18" s="111">
        <v>81.45</v>
      </c>
      <c r="C18" s="116" t="s">
        <v>178</v>
      </c>
      <c r="D18" s="116" t="s">
        <v>170</v>
      </c>
      <c r="E18" s="117" t="s">
        <v>171</v>
      </c>
      <c r="F18" s="3"/>
    </row>
    <row r="19" spans="1:6" s="89" customFormat="1" x14ac:dyDescent="0.2">
      <c r="A19" s="114">
        <v>43497</v>
      </c>
      <c r="B19" s="111">
        <v>71.36</v>
      </c>
      <c r="C19" s="116" t="s">
        <v>179</v>
      </c>
      <c r="D19" s="116" t="s">
        <v>170</v>
      </c>
      <c r="E19" s="117" t="s">
        <v>171</v>
      </c>
      <c r="F19" s="3"/>
    </row>
    <row r="20" spans="1:6" s="89" customFormat="1" x14ac:dyDescent="0.2">
      <c r="A20" s="114">
        <v>43525</v>
      </c>
      <c r="B20" s="111">
        <v>72.48</v>
      </c>
      <c r="C20" s="116" t="s">
        <v>180</v>
      </c>
      <c r="D20" s="116" t="s">
        <v>170</v>
      </c>
      <c r="E20" s="117" t="s">
        <v>171</v>
      </c>
      <c r="F20" s="3"/>
    </row>
    <row r="21" spans="1:6" s="89" customFormat="1" x14ac:dyDescent="0.2">
      <c r="A21" s="114">
        <v>43556</v>
      </c>
      <c r="B21" s="111">
        <v>71.709999999999994</v>
      </c>
      <c r="C21" s="116" t="s">
        <v>181</v>
      </c>
      <c r="D21" s="116" t="s">
        <v>170</v>
      </c>
      <c r="E21" s="117" t="s">
        <v>171</v>
      </c>
      <c r="F21" s="3"/>
    </row>
    <row r="22" spans="1:6" s="89" customFormat="1" x14ac:dyDescent="0.2">
      <c r="A22" s="114">
        <v>43586</v>
      </c>
      <c r="B22" s="111">
        <v>70.849999999999994</v>
      </c>
      <c r="C22" s="116" t="s">
        <v>182</v>
      </c>
      <c r="D22" s="116" t="s">
        <v>170</v>
      </c>
      <c r="E22" s="117" t="s">
        <v>171</v>
      </c>
      <c r="F22" s="3"/>
    </row>
    <row r="23" spans="1:6" s="89" customFormat="1" x14ac:dyDescent="0.2">
      <c r="A23" s="114">
        <v>43617</v>
      </c>
      <c r="B23" s="111">
        <v>71.28</v>
      </c>
      <c r="C23" s="116" t="s">
        <v>183</v>
      </c>
      <c r="D23" s="116" t="s">
        <v>170</v>
      </c>
      <c r="E23" s="117" t="s">
        <v>171</v>
      </c>
      <c r="F23" s="3"/>
    </row>
    <row r="24" spans="1:6" s="89" customFormat="1" x14ac:dyDescent="0.2">
      <c r="A24" s="114">
        <v>43646</v>
      </c>
      <c r="B24" s="111">
        <v>1192</v>
      </c>
      <c r="C24" s="116" t="s">
        <v>185</v>
      </c>
      <c r="D24" s="116" t="s">
        <v>184</v>
      </c>
      <c r="E24" s="117" t="s">
        <v>171</v>
      </c>
      <c r="F24" s="3"/>
    </row>
    <row r="25" spans="1:6" s="89" customFormat="1" x14ac:dyDescent="0.2">
      <c r="A25" s="114"/>
      <c r="B25" s="111"/>
      <c r="C25" s="116"/>
      <c r="D25" s="116"/>
      <c r="E25" s="117"/>
      <c r="F25" s="3"/>
    </row>
    <row r="26" spans="1:6" s="89" customFormat="1" x14ac:dyDescent="0.2">
      <c r="A26" s="114"/>
      <c r="B26" s="111"/>
      <c r="C26" s="116"/>
      <c r="D26" s="116"/>
      <c r="E26" s="117"/>
      <c r="F26" s="3"/>
    </row>
    <row r="27" spans="1:6" s="89" customFormat="1" x14ac:dyDescent="0.2">
      <c r="A27" s="114"/>
      <c r="B27" s="111"/>
      <c r="C27" s="116"/>
      <c r="D27" s="116"/>
      <c r="E27" s="117"/>
      <c r="F27" s="3"/>
    </row>
    <row r="28" spans="1:6" s="89" customFormat="1" x14ac:dyDescent="0.2">
      <c r="A28" s="114"/>
      <c r="B28" s="111"/>
      <c r="C28" s="116"/>
      <c r="D28" s="116"/>
      <c r="E28" s="117"/>
      <c r="F28" s="3"/>
    </row>
    <row r="29" spans="1:6" s="89" customFormat="1" x14ac:dyDescent="0.2">
      <c r="A29" s="110"/>
      <c r="B29" s="111"/>
      <c r="C29" s="116"/>
      <c r="D29" s="116"/>
      <c r="E29" s="117"/>
      <c r="F29" s="3"/>
    </row>
    <row r="30" spans="1:6" s="89" customFormat="1" x14ac:dyDescent="0.2">
      <c r="A30" s="110"/>
      <c r="B30" s="111"/>
      <c r="C30" s="116"/>
      <c r="D30" s="116"/>
      <c r="E30" s="117"/>
      <c r="F30" s="3"/>
    </row>
    <row r="31" spans="1:6" s="89" customFormat="1" hidden="1" x14ac:dyDescent="0.2">
      <c r="A31" s="110"/>
      <c r="B31" s="111"/>
      <c r="C31" s="116"/>
      <c r="D31" s="116"/>
      <c r="E31" s="117"/>
      <c r="F31" s="3"/>
    </row>
    <row r="32" spans="1:6" ht="34.5" customHeight="1" x14ac:dyDescent="0.2">
      <c r="A32" s="90" t="s">
        <v>136</v>
      </c>
      <c r="B32" s="102">
        <f>SUM(B11:B31)</f>
        <v>2125.0700000000002</v>
      </c>
      <c r="C32" s="123" t="str">
        <f>IF(SUBTOTAL(3,B11:B31)=SUBTOTAL(103,B11:B31),'Summary and sign-off'!$A$47,'Summary and sign-off'!$A$48)</f>
        <v>Check - there are no hidden rows with data</v>
      </c>
      <c r="D32" s="165" t="str">
        <f>IF('Summary and sign-off'!F58='Summary and sign-off'!F53,'Summary and sign-off'!A50,'Summary and sign-off'!A49)</f>
        <v>Check - each entry provides sufficient information</v>
      </c>
      <c r="E32" s="165"/>
      <c r="F32" s="39"/>
    </row>
    <row r="33" spans="1:6" ht="14.1" customHeight="1" x14ac:dyDescent="0.2">
      <c r="A33" s="40"/>
      <c r="B33" s="29"/>
      <c r="C33" s="22"/>
      <c r="D33" s="22"/>
      <c r="E33" s="22"/>
      <c r="F33" s="26"/>
    </row>
    <row r="34" spans="1:6" x14ac:dyDescent="0.2">
      <c r="A34" s="23" t="s">
        <v>7</v>
      </c>
      <c r="B34" s="22"/>
      <c r="C34" s="22"/>
      <c r="D34" s="22"/>
      <c r="E34" s="22"/>
      <c r="F34" s="26"/>
    </row>
    <row r="35" spans="1:6" ht="12.6" customHeight="1" x14ac:dyDescent="0.2">
      <c r="A35" s="25" t="s">
        <v>50</v>
      </c>
      <c r="B35" s="22"/>
      <c r="C35" s="22"/>
      <c r="D35" s="22"/>
      <c r="E35" s="22"/>
      <c r="F35" s="26"/>
    </row>
    <row r="36" spans="1:6" x14ac:dyDescent="0.2">
      <c r="A36" s="25" t="s">
        <v>157</v>
      </c>
      <c r="B36" s="27"/>
      <c r="C36" s="28"/>
      <c r="D36" s="28"/>
      <c r="E36" s="28"/>
      <c r="F36" s="29"/>
    </row>
    <row r="37" spans="1:6" x14ac:dyDescent="0.2">
      <c r="A37" s="33" t="s">
        <v>13</v>
      </c>
      <c r="B37" s="34"/>
      <c r="C37" s="29"/>
      <c r="D37" s="29"/>
      <c r="E37" s="29"/>
      <c r="F37" s="29"/>
    </row>
    <row r="38" spans="1:6" ht="12.75" customHeight="1" x14ac:dyDescent="0.2">
      <c r="A38" s="33" t="s">
        <v>166</v>
      </c>
      <c r="B38" s="41"/>
      <c r="C38" s="35"/>
      <c r="D38" s="35"/>
      <c r="E38" s="35"/>
      <c r="F38" s="35"/>
    </row>
    <row r="39" spans="1:6" x14ac:dyDescent="0.2">
      <c r="A39" s="40"/>
      <c r="B39" s="42"/>
      <c r="C39" s="22"/>
      <c r="D39" s="22"/>
      <c r="E39" s="22"/>
      <c r="F39" s="40"/>
    </row>
    <row r="40" spans="1:6" hidden="1" x14ac:dyDescent="0.2">
      <c r="A40" s="22"/>
      <c r="B40" s="22"/>
      <c r="C40" s="22"/>
      <c r="D40" s="22"/>
      <c r="E40" s="40"/>
    </row>
    <row r="41" spans="1:6" ht="12.75" hidden="1" customHeight="1" x14ac:dyDescent="0.2"/>
    <row r="42" spans="1:6" hidden="1" x14ac:dyDescent="0.2">
      <c r="A42" s="43"/>
      <c r="B42" s="43"/>
      <c r="C42" s="43"/>
      <c r="D42" s="43"/>
      <c r="E42" s="43"/>
      <c r="F42" s="26"/>
    </row>
    <row r="43" spans="1:6" hidden="1" x14ac:dyDescent="0.2">
      <c r="A43" s="43"/>
      <c r="B43" s="43"/>
      <c r="C43" s="43"/>
      <c r="D43" s="43"/>
      <c r="E43" s="43"/>
      <c r="F43" s="26"/>
    </row>
    <row r="44" spans="1:6" hidden="1" x14ac:dyDescent="0.2">
      <c r="A44" s="43"/>
      <c r="B44" s="43"/>
      <c r="C44" s="43"/>
      <c r="D44" s="43"/>
      <c r="E44" s="43"/>
      <c r="F44" s="26"/>
    </row>
    <row r="45" spans="1:6" hidden="1" x14ac:dyDescent="0.2">
      <c r="A45" s="43"/>
      <c r="B45" s="43"/>
      <c r="C45" s="43"/>
      <c r="D45" s="43"/>
      <c r="E45" s="43"/>
      <c r="F45" s="26"/>
    </row>
    <row r="46" spans="1:6" hidden="1" x14ac:dyDescent="0.2">
      <c r="A46" s="43"/>
      <c r="B46" s="43"/>
      <c r="C46" s="43"/>
      <c r="D46" s="43"/>
      <c r="E46" s="43"/>
      <c r="F46" s="26"/>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sheetData>
  <sheetProtection sheet="1" formatCells="0" insertRows="0" deleteRows="0"/>
  <mergeCells count="10">
    <mergeCell ref="D32:E32"/>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E19" sqref="E19"/>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1" t="s">
        <v>32</v>
      </c>
      <c r="B1" s="161"/>
      <c r="C1" s="161"/>
      <c r="D1" s="161"/>
      <c r="E1" s="161"/>
      <c r="F1" s="161"/>
    </row>
    <row r="2" spans="1:6" ht="21" customHeight="1" x14ac:dyDescent="0.2">
      <c r="A2" s="4" t="s">
        <v>2</v>
      </c>
      <c r="B2" s="164" t="str">
        <f>'Summary and sign-off'!B2:F2</f>
        <v>Health and Disability Commissioner</v>
      </c>
      <c r="C2" s="164"/>
      <c r="D2" s="164"/>
      <c r="E2" s="164"/>
      <c r="F2" s="164"/>
    </row>
    <row r="3" spans="1:6" ht="21" customHeight="1" x14ac:dyDescent="0.2">
      <c r="A3" s="4" t="s">
        <v>3</v>
      </c>
      <c r="B3" s="164" t="str">
        <f>'Summary and sign-off'!B3:F3</f>
        <v>Anthony Hill</v>
      </c>
      <c r="C3" s="164"/>
      <c r="D3" s="164"/>
      <c r="E3" s="164"/>
      <c r="F3" s="164"/>
    </row>
    <row r="4" spans="1:6" ht="21" customHeight="1" x14ac:dyDescent="0.2">
      <c r="A4" s="4" t="s">
        <v>77</v>
      </c>
      <c r="B4" s="164">
        <f>'Summary and sign-off'!B4:F4</f>
        <v>43282</v>
      </c>
      <c r="C4" s="164"/>
      <c r="D4" s="164"/>
      <c r="E4" s="164"/>
      <c r="F4" s="164"/>
    </row>
    <row r="5" spans="1:6" ht="21" customHeight="1" x14ac:dyDescent="0.2">
      <c r="A5" s="4" t="s">
        <v>78</v>
      </c>
      <c r="B5" s="164">
        <f>'Summary and sign-off'!B5:F5</f>
        <v>43646</v>
      </c>
      <c r="C5" s="164"/>
      <c r="D5" s="164"/>
      <c r="E5" s="164"/>
      <c r="F5" s="164"/>
    </row>
    <row r="6" spans="1:6" ht="21" customHeight="1" x14ac:dyDescent="0.2">
      <c r="A6" s="4" t="s">
        <v>167</v>
      </c>
      <c r="B6" s="159" t="s">
        <v>28</v>
      </c>
      <c r="C6" s="159"/>
      <c r="D6" s="159"/>
      <c r="E6" s="159"/>
      <c r="F6" s="159"/>
    </row>
    <row r="7" spans="1:6" ht="21" customHeight="1" x14ac:dyDescent="0.2">
      <c r="A7" s="4" t="s">
        <v>104</v>
      </c>
      <c r="B7" s="159" t="s">
        <v>116</v>
      </c>
      <c r="C7" s="159"/>
      <c r="D7" s="159"/>
      <c r="E7" s="159"/>
      <c r="F7" s="159"/>
    </row>
    <row r="8" spans="1:6" ht="36" customHeight="1" x14ac:dyDescent="0.2">
      <c r="A8" s="179" t="s">
        <v>52</v>
      </c>
      <c r="B8" s="179"/>
      <c r="C8" s="179"/>
      <c r="D8" s="179"/>
      <c r="E8" s="179"/>
      <c r="F8" s="179"/>
    </row>
    <row r="9" spans="1:6" ht="36" customHeight="1" x14ac:dyDescent="0.2">
      <c r="A9" s="176" t="s">
        <v>134</v>
      </c>
      <c r="B9" s="177"/>
      <c r="C9" s="177"/>
      <c r="D9" s="177"/>
      <c r="E9" s="177"/>
      <c r="F9" s="177"/>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43518</v>
      </c>
      <c r="B12" s="119" t="s">
        <v>186</v>
      </c>
      <c r="C12" s="122" t="s">
        <v>36</v>
      </c>
      <c r="D12" s="119" t="s">
        <v>188</v>
      </c>
      <c r="E12" s="118" t="s">
        <v>39</v>
      </c>
      <c r="F12" s="120" t="s">
        <v>203</v>
      </c>
    </row>
    <row r="13" spans="1:6" s="89" customFormat="1" ht="25.5" x14ac:dyDescent="0.2">
      <c r="A13" s="114">
        <v>43555</v>
      </c>
      <c r="B13" s="119" t="s">
        <v>187</v>
      </c>
      <c r="C13" s="122" t="s">
        <v>36</v>
      </c>
      <c r="D13" s="119" t="s">
        <v>189</v>
      </c>
      <c r="E13" s="118" t="s">
        <v>39</v>
      </c>
      <c r="F13" s="120" t="s">
        <v>217</v>
      </c>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2</v>
      </c>
      <c r="D25" s="131" t="str">
        <f>IF(SUBTOTAL(3,C11:C24)=SUBTOTAL(103,C11:C24),'Summary and sign-off'!$A$47,'Summary and sign-off'!$A$48)</f>
        <v>Check - there are no hidden rows with data</v>
      </c>
      <c r="E25" s="178" t="str">
        <f>IF('Summary and sign-off'!F59='Summary and sign-off'!F53,'Summary and sign-off'!A51,'Summary and sign-off'!A49)</f>
        <v>Check - each entry provides sufficient information</v>
      </c>
      <c r="F25" s="178"/>
      <c r="G25" s="89"/>
    </row>
    <row r="26" spans="1:7" ht="25.5" customHeight="1" x14ac:dyDescent="0.25">
      <c r="A26" s="94"/>
      <c r="B26" s="95" t="s">
        <v>36</v>
      </c>
      <c r="C26" s="96">
        <f>COUNTIF(C11:C24,'Summary and sign-off'!A44)</f>
        <v>2</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purl.org/dc/elements/1.1/"/>
    <ds:schemaRef ds:uri="http://schemas.microsoft.com/office/2006/documentManagement/types"/>
    <ds:schemaRef ds:uri="http://purl.org/dc/term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Helen Crompton</cp:lastModifiedBy>
  <cp:lastPrinted>2019-07-25T02:48:10Z</cp:lastPrinted>
  <dcterms:created xsi:type="dcterms:W3CDTF">2010-10-17T20:59:02Z</dcterms:created>
  <dcterms:modified xsi:type="dcterms:W3CDTF">2019-07-28T20:20:30Z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