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5320" windowHeight="12015"/>
  </bookViews>
  <sheets>
    <sheet name="Travel" sheetId="1" r:id="rId1"/>
    <sheet name="Hospitality provided" sheetId="2" r:id="rId2"/>
    <sheet name="Gifts and hospitality received" sheetId="3" r:id="rId3"/>
    <sheet name="Other" sheetId="4" r:id="rId4"/>
  </sheets>
  <definedNames>
    <definedName name="_xlnm._FilterDatabase" localSheetId="0" hidden="1">Travel!$A$27:$E$84</definedName>
    <definedName name="_xlnm.Print_Area" localSheetId="1">'Hospitality provided'!$A$1:$E$35</definedName>
    <definedName name="_xlnm.Print_Area" localSheetId="3">Other!$A$1:$E$32</definedName>
    <definedName name="_xlnm.Print_Area" localSheetId="0">Travel!$A$1:$E$219</definedName>
  </definedNames>
  <calcPr calcId="145621"/>
</workbook>
</file>

<file path=xl/calcChain.xml><?xml version="1.0" encoding="utf-8"?>
<calcChain xmlns="http://schemas.openxmlformats.org/spreadsheetml/2006/main">
  <c r="B162" i="1" l="1"/>
  <c r="B163" i="1"/>
  <c r="B161" i="1"/>
  <c r="B159" i="1"/>
  <c r="B158" i="1"/>
  <c r="B157" i="1"/>
  <c r="B156" i="1"/>
  <c r="B155" i="1"/>
  <c r="B149" i="1"/>
  <c r="B148" i="1"/>
  <c r="B143" i="1"/>
  <c r="B145" i="1"/>
  <c r="B144" i="1"/>
  <c r="B139" i="1"/>
  <c r="B134" i="1"/>
  <c r="B133" i="1"/>
  <c r="B122" i="1"/>
  <c r="B119" i="1"/>
  <c r="B118" i="1"/>
  <c r="B116" i="1"/>
  <c r="B115" i="1"/>
  <c r="B100" i="1" l="1"/>
  <c r="B102" i="1"/>
  <c r="B101" i="1"/>
  <c r="B165" i="1" l="1"/>
  <c r="B197" i="1"/>
  <c r="B200" i="1"/>
  <c r="B201" i="1"/>
  <c r="B202" i="1"/>
  <c r="B203" i="1"/>
  <c r="B210" i="1" l="1"/>
  <c r="B67" i="1"/>
  <c r="B84" i="1" s="1"/>
  <c r="B20" i="1" l="1"/>
  <c r="B21" i="1" s="1"/>
  <c r="B10" i="1"/>
  <c r="B193" i="1" l="1"/>
  <c r="B213" i="1" s="1"/>
</calcChain>
</file>

<file path=xl/comments1.xml><?xml version="1.0" encoding="utf-8"?>
<comments xmlns="http://schemas.openxmlformats.org/spreadsheetml/2006/main">
  <authors>
    <author>Kerry Norman</author>
  </authors>
  <commentList>
    <comment ref="B20" authorId="0">
      <text>
        <r>
          <rPr>
            <b/>
            <sz val="9"/>
            <color indexed="81"/>
            <rFont val="Tahoma"/>
            <charset val="1"/>
          </rPr>
          <t>Kerry Norman:</t>
        </r>
        <r>
          <rPr>
            <sz val="9"/>
            <color indexed="81"/>
            <rFont val="Tahoma"/>
            <charset val="1"/>
          </rPr>
          <t xml:space="preserve">
The Commissioner was unable to travel due to unforseen circumstances.  The cost of this flight is being held as a credit by the airline for Australian travel. </t>
        </r>
      </text>
    </comment>
  </commentList>
</comments>
</file>

<file path=xl/sharedStrings.xml><?xml version="1.0" encoding="utf-8"?>
<sst xmlns="http://schemas.openxmlformats.org/spreadsheetml/2006/main" count="625" uniqueCount="114">
  <si>
    <t>Name of organisation</t>
  </si>
  <si>
    <t>Health and Disability Commissioner</t>
  </si>
  <si>
    <t>Name of Chief Executive</t>
  </si>
  <si>
    <t>Anthony Hill</t>
  </si>
  <si>
    <t>Disclosure period</t>
  </si>
  <si>
    <t>International and domestic travel expenses</t>
  </si>
  <si>
    <t>International Travel</t>
  </si>
  <si>
    <t>Credit Card expenses</t>
  </si>
  <si>
    <t>Date</t>
  </si>
  <si>
    <t>Amount (NZ$)*</t>
  </si>
  <si>
    <t xml:space="preserve">Purpose (for example attending conference on...) </t>
  </si>
  <si>
    <t>Nature (such as hotel costs, airfares, and taxis)</t>
  </si>
  <si>
    <t>Location/s</t>
  </si>
  <si>
    <t>Non-Credit Card expenses</t>
  </si>
  <si>
    <t xml:space="preserve">Purpose (eg, visiting district offices ...) </t>
  </si>
  <si>
    <t>Nature (eg, hotel costs, travel, etc)</t>
  </si>
  <si>
    <t>Working in Auckland Office</t>
  </si>
  <si>
    <t>Air Travel</t>
  </si>
  <si>
    <t>Auckland</t>
  </si>
  <si>
    <t>Bus</t>
  </si>
  <si>
    <t>Parking</t>
  </si>
  <si>
    <t>Wellington</t>
  </si>
  <si>
    <t>Taxi</t>
  </si>
  <si>
    <t>Total Travel Paid Credit Card</t>
  </si>
  <si>
    <t>Domestic Travel</t>
  </si>
  <si>
    <t>non-Credit Card expenses</t>
  </si>
  <si>
    <t>TOTAL Air Travel</t>
  </si>
  <si>
    <t>Accommodation</t>
  </si>
  <si>
    <t>Auckland+Wellington</t>
  </si>
  <si>
    <t>Total Taxi</t>
  </si>
  <si>
    <t>Total travel expenses 
for the six months</t>
  </si>
  <si>
    <t>* Provide GST-inclusive figures</t>
  </si>
  <si>
    <t xml:space="preserve">Hospitality provided </t>
  </si>
  <si>
    <t>Hospitality provided</t>
  </si>
  <si>
    <t xml:space="preserve">Purpose (eg, hosting delegation from ...) </t>
  </si>
  <si>
    <t>Nature</t>
  </si>
  <si>
    <t>Gifts and hospitality*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</si>
  <si>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</si>
  <si>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</si>
  <si>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</si>
  <si>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</si>
  <si>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</si>
  <si>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</si>
  <si>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</si>
  <si>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Other</t>
  </si>
  <si>
    <t>Amount (NZ$)</t>
  </si>
  <si>
    <t xml:space="preserve">Purpose (eg, farewell for long-serving staff members) </t>
  </si>
  <si>
    <t>Location</t>
  </si>
  <si>
    <t xml:space="preserve">Practising Certificate </t>
  </si>
  <si>
    <t>NEW ZEALAND LAW SOCIET WELLINGTON NZL</t>
  </si>
  <si>
    <t>Rental</t>
  </si>
  <si>
    <t>Auckland/Wellington</t>
  </si>
  <si>
    <t xml:space="preserve">Accommodation </t>
  </si>
  <si>
    <t xml:space="preserve">Total Accommodation </t>
  </si>
  <si>
    <t>Accommodation + Meals (one night)</t>
  </si>
  <si>
    <t>Accommodation + Meals (two nights)</t>
  </si>
  <si>
    <t xml:space="preserve">Working in Auckland Office </t>
  </si>
  <si>
    <t>Christchurch</t>
  </si>
  <si>
    <t>Sub-Total</t>
  </si>
  <si>
    <t>Travel Date</t>
  </si>
  <si>
    <t>Destination</t>
  </si>
  <si>
    <t xml:space="preserve">From </t>
  </si>
  <si>
    <t>Attending Complaints Commissioners meeting</t>
  </si>
  <si>
    <t>1 July 2013 - 30 June 2014</t>
  </si>
  <si>
    <t>Hobart</t>
  </si>
  <si>
    <t>Taxi &amp; Meals</t>
  </si>
  <si>
    <t>Sydney</t>
  </si>
  <si>
    <t>Perth</t>
  </si>
  <si>
    <t>Attending AABHL Bioethics Conference</t>
  </si>
  <si>
    <t>Attending Robert Francis Workshop</t>
  </si>
  <si>
    <t>Workshop</t>
  </si>
  <si>
    <t>ST JOHNS BAR</t>
  </si>
  <si>
    <t>Queenstown</t>
  </si>
  <si>
    <t>Intravenous Nursing New Zealand</t>
  </si>
  <si>
    <t>A mini cheese board and knife</t>
  </si>
  <si>
    <t>HRANZ(Health Regulatory Authorities NZ)</t>
  </si>
  <si>
    <t>Accommodation + Meals (three nights)</t>
  </si>
  <si>
    <t>Accommodation + Meals (four nights)</t>
  </si>
  <si>
    <t>Westport</t>
  </si>
  <si>
    <t>Whangarei</t>
  </si>
  <si>
    <t>Kerikeri</t>
  </si>
  <si>
    <t>Nelson</t>
  </si>
  <si>
    <t>Rotorua</t>
  </si>
  <si>
    <t>Tauranga</t>
  </si>
  <si>
    <t>Travel to NDHB for Grand Round Presentation</t>
  </si>
  <si>
    <t>Attending funeral of CAG co-convenor</t>
  </si>
  <si>
    <t>Meeting with Advocacy Trust Chair</t>
  </si>
  <si>
    <t>Attending Australian New Zealand Health Complaints Commissioners meeting</t>
  </si>
  <si>
    <t>Attending the opening of the Christchurch Advocacy office</t>
  </si>
  <si>
    <t>Meal</t>
  </si>
  <si>
    <t>* include items such as meals, tickets to events, gifts from overseas counterparts, travel or accommodation (including that accepted by immediate family members).</t>
  </si>
  <si>
    <t>Attending Complaints Commissioners meeting (3 day meeting)</t>
  </si>
  <si>
    <t>Attending Australian New Zealand Health Complaints Commissioners (ANZHCC) meeting</t>
  </si>
  <si>
    <t>ELT Meeting (collecting staff from the airport)</t>
  </si>
  <si>
    <t>Canterbury DHB Visit</t>
  </si>
  <si>
    <t>Working in Auckland Office (Commissioner plus one other staff member)</t>
  </si>
  <si>
    <t xml:space="preserve">Presenter over two days at RANZCOG Annual Training/Conference </t>
  </si>
  <si>
    <t xml:space="preserve">Funeral for CAG Chair </t>
  </si>
  <si>
    <t>WCDHB Visit/presentation</t>
  </si>
  <si>
    <t>RNZCUC Function and working in Auckland Office</t>
  </si>
  <si>
    <t>Meeting with CDHB CE and Exec staff</t>
  </si>
  <si>
    <t>WCDHB Flights (includes costs for deferral of meeting) Grand Round and meetings</t>
  </si>
  <si>
    <t>Attending HQSC Board Meeting</t>
  </si>
  <si>
    <t>Attending RNZCGP event and working in Auckland Office</t>
  </si>
  <si>
    <t>Tax Charge Card (month)</t>
  </si>
  <si>
    <t>Total travel expenses 
for the twelve months</t>
  </si>
  <si>
    <t>Prezzi Card</t>
  </si>
  <si>
    <t>Accommodation for presenting at the AABHL Bioethics Conference in Sydney</t>
  </si>
  <si>
    <t xml:space="preserve"> Australasian Association of Bioethics and Health Law </t>
  </si>
  <si>
    <t>Stakeholder meeting (MCNZ)</t>
  </si>
  <si>
    <t>Total other expenses for the 12 month period</t>
  </si>
  <si>
    <t>Working in Auckland (return flight)</t>
  </si>
  <si>
    <t>Advocacy Conference</t>
  </si>
  <si>
    <t>Return to Wellington from NDHB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</si>
</sst>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d/mm/yyyy;@"/>
    <numFmt numFmtId="165" formatCode="#,##0.00_ ;[Red]\-#,##0.00\ "/>
  </numFmts>
  <fonts count="34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b/>
      <sz val="18"/>
      <color indexed="62"/>
      <name val="Cambria"/>
      <family val="1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0"/>
      <color indexed="62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.8000000000000007"/>
      <color rgb="FF000000"/>
      <name val="Arial"/>
      <family val="2"/>
    </font>
    <font>
      <sz val="12"/>
      <color indexed="8"/>
      <name val="Arial"/>
      <family val="2"/>
    </font>
    <font>
      <sz val="10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2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6" borderId="0" applyNumberFormat="0" applyBorder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8" borderId="0" applyNumberFormat="0" applyBorder="0" applyAlignment="0" applyProtection="0"/>
    <xf numFmtId="0" fontId="24" fillId="12" borderId="0" applyNumberFormat="0" applyBorder="0" applyAlignment="0" applyProtection="0"/>
    <xf numFmtId="0" fontId="15" fillId="13" borderId="0" applyNumberFormat="0" applyBorder="0" applyAlignment="0" applyProtection="0"/>
    <xf numFmtId="0" fontId="19" fillId="14" borderId="1" applyNumberFormat="0" applyAlignment="0" applyProtection="0"/>
    <xf numFmtId="0" fontId="21" fillId="15" borderId="2" applyNumberFormat="0" applyAlignment="0" applyProtection="0"/>
    <xf numFmtId="0" fontId="23" fillId="0" borderId="0" applyNumberFormat="0" applyFill="0" applyBorder="0" applyAlignment="0" applyProtection="0"/>
    <xf numFmtId="0" fontId="14" fillId="1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7" fillId="6" borderId="1" applyNumberFormat="0" applyAlignment="0" applyProtection="0"/>
    <xf numFmtId="0" fontId="20" fillId="0" borderId="6" applyNumberFormat="0" applyFill="0" applyAlignment="0" applyProtection="0"/>
    <xf numFmtId="0" fontId="16" fillId="6" borderId="0" applyNumberFormat="0" applyBorder="0" applyAlignment="0" applyProtection="0"/>
    <xf numFmtId="0" fontId="9" fillId="4" borderId="7" applyNumberFormat="0" applyFont="0" applyAlignment="0" applyProtection="0"/>
    <xf numFmtId="0" fontId="18" fillId="14" borderId="8" applyNumberFormat="0" applyAlignment="0" applyProtection="0"/>
    <xf numFmtId="0" fontId="10" fillId="0" borderId="0" applyNumberFormat="0" applyFill="0" applyBorder="0" applyAlignment="0" applyProtection="0"/>
    <xf numFmtId="0" fontId="7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179">
    <xf numFmtId="0" fontId="0" fillId="0" borderId="0" xfId="0"/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2" fillId="0" borderId="11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3" fillId="17" borderId="11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18" borderId="0" xfId="0" applyFont="1" applyFill="1" applyBorder="1" applyAlignment="1">
      <alignment wrapText="1"/>
    </xf>
    <xf numFmtId="0" fontId="3" fillId="18" borderId="12" xfId="0" applyFont="1" applyFill="1" applyBorder="1" applyAlignment="1">
      <alignment wrapText="1"/>
    </xf>
    <xf numFmtId="0" fontId="4" fillId="18" borderId="12" xfId="0" applyFont="1" applyFill="1" applyBorder="1" applyAlignment="1">
      <alignment wrapText="1"/>
    </xf>
    <xf numFmtId="0" fontId="4" fillId="17" borderId="11" xfId="0" applyFont="1" applyFill="1" applyBorder="1" applyAlignment="1">
      <alignment wrapText="1"/>
    </xf>
    <xf numFmtId="0" fontId="4" fillId="17" borderId="12" xfId="0" applyFont="1" applyFill="1" applyBorder="1" applyAlignment="1">
      <alignment wrapText="1"/>
    </xf>
    <xf numFmtId="0" fontId="3" fillId="17" borderId="12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19" borderId="11" xfId="0" applyFill="1" applyBorder="1" applyAlignment="1"/>
    <xf numFmtId="0" fontId="0" fillId="19" borderId="11" xfId="0" applyFill="1" applyBorder="1" applyAlignment="1">
      <alignment wrapText="1"/>
    </xf>
    <xf numFmtId="0" fontId="2" fillId="0" borderId="13" xfId="0" applyFont="1" applyBorder="1" applyAlignment="1">
      <alignment wrapText="1"/>
    </xf>
    <xf numFmtId="0" fontId="0" fillId="0" borderId="13" xfId="0" applyBorder="1" applyAlignment="1">
      <alignment wrapText="1"/>
    </xf>
    <xf numFmtId="0" fontId="5" fillId="0" borderId="14" xfId="0" applyFont="1" applyBorder="1" applyAlignment="1">
      <alignment vertical="top" wrapText="1"/>
    </xf>
    <xf numFmtId="0" fontId="2" fillId="0" borderId="15" xfId="0" applyFont="1" applyBorder="1" applyAlignment="1">
      <alignment wrapText="1"/>
    </xf>
    <xf numFmtId="0" fontId="3" fillId="18" borderId="16" xfId="0" applyFont="1" applyFill="1" applyBorder="1" applyAlignment="1">
      <alignment wrapText="1"/>
    </xf>
    <xf numFmtId="0" fontId="2" fillId="0" borderId="17" xfId="0" applyFont="1" applyBorder="1" applyAlignment="1">
      <alignment vertical="top" wrapText="1"/>
    </xf>
    <xf numFmtId="0" fontId="2" fillId="0" borderId="18" xfId="0" applyFont="1" applyBorder="1" applyAlignment="1">
      <alignment wrapText="1"/>
    </xf>
    <xf numFmtId="0" fontId="0" fillId="0" borderId="19" xfId="0" applyBorder="1" applyAlignment="1">
      <alignment vertical="top" wrapText="1"/>
    </xf>
    <xf numFmtId="0" fontId="0" fillId="0" borderId="16" xfId="0" applyBorder="1" applyAlignment="1">
      <alignment wrapText="1"/>
    </xf>
    <xf numFmtId="0" fontId="3" fillId="18" borderId="15" xfId="0" applyFont="1" applyFill="1" applyBorder="1" applyAlignment="1">
      <alignment wrapText="1"/>
    </xf>
    <xf numFmtId="0" fontId="3" fillId="17" borderId="15" xfId="0" applyFont="1" applyFill="1" applyBorder="1" applyAlignment="1">
      <alignment wrapText="1"/>
    </xf>
    <xf numFmtId="0" fontId="4" fillId="17" borderId="17" xfId="0" applyFont="1" applyFill="1" applyBorder="1" applyAlignment="1">
      <alignment vertical="top" wrapText="1"/>
    </xf>
    <xf numFmtId="0" fontId="3" fillId="17" borderId="18" xfId="0" applyFont="1" applyFill="1" applyBorder="1" applyAlignment="1">
      <alignment wrapText="1"/>
    </xf>
    <xf numFmtId="0" fontId="0" fillId="19" borderId="18" xfId="0" applyFill="1" applyBorder="1" applyAlignment="1">
      <alignment wrapText="1"/>
    </xf>
    <xf numFmtId="0" fontId="0" fillId="0" borderId="20" xfId="0" applyBorder="1" applyAlignment="1">
      <alignment vertical="top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2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2" fillId="0" borderId="16" xfId="0" applyFont="1" applyFill="1" applyBorder="1" applyAlignment="1">
      <alignment wrapText="1"/>
    </xf>
    <xf numFmtId="0" fontId="2" fillId="0" borderId="24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2" fillId="19" borderId="0" xfId="0" applyFont="1" applyFill="1" applyBorder="1" applyAlignment="1"/>
    <xf numFmtId="0" fontId="0" fillId="19" borderId="0" xfId="0" applyFont="1" applyFill="1" applyBorder="1" applyAlignment="1"/>
    <xf numFmtId="0" fontId="0" fillId="19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12" xfId="0" applyFont="1" applyBorder="1" applyAlignment="1">
      <alignment wrapText="1"/>
    </xf>
    <xf numFmtId="0" fontId="0" fillId="0" borderId="15" xfId="0" applyFont="1" applyBorder="1" applyAlignment="1">
      <alignment wrapText="1"/>
    </xf>
    <xf numFmtId="0" fontId="0" fillId="0" borderId="19" xfId="0" applyFont="1" applyBorder="1" applyAlignment="1">
      <alignment wrapText="1"/>
    </xf>
    <xf numFmtId="0" fontId="0" fillId="0" borderId="16" xfId="0" applyFont="1" applyBorder="1" applyAlignment="1">
      <alignment wrapText="1"/>
    </xf>
    <xf numFmtId="0" fontId="0" fillId="0" borderId="22" xfId="0" applyFont="1" applyBorder="1" applyAlignment="1">
      <alignment wrapText="1"/>
    </xf>
    <xf numFmtId="0" fontId="0" fillId="0" borderId="23" xfId="0" applyFont="1" applyBorder="1" applyAlignment="1">
      <alignment wrapText="1"/>
    </xf>
    <xf numFmtId="0" fontId="4" fillId="18" borderId="15" xfId="0" applyFont="1" applyFill="1" applyBorder="1" applyAlignment="1">
      <alignment wrapText="1"/>
    </xf>
    <xf numFmtId="0" fontId="2" fillId="0" borderId="22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4" fillId="17" borderId="15" xfId="0" applyFont="1" applyFill="1" applyBorder="1" applyAlignment="1">
      <alignment wrapText="1"/>
    </xf>
    <xf numFmtId="0" fontId="4" fillId="17" borderId="18" xfId="0" applyFont="1" applyFill="1" applyBorder="1" applyAlignment="1">
      <alignment wrapText="1"/>
    </xf>
    <xf numFmtId="0" fontId="2" fillId="19" borderId="12" xfId="0" applyFont="1" applyFill="1" applyBorder="1" applyAlignment="1"/>
    <xf numFmtId="0" fontId="0" fillId="19" borderId="12" xfId="0" applyFont="1" applyFill="1" applyBorder="1" applyAlignment="1"/>
    <xf numFmtId="0" fontId="0" fillId="19" borderId="12" xfId="0" applyFont="1" applyFill="1" applyBorder="1" applyAlignment="1">
      <alignment wrapText="1"/>
    </xf>
    <xf numFmtId="0" fontId="0" fillId="19" borderId="15" xfId="0" applyFont="1" applyFill="1" applyBorder="1" applyAlignment="1">
      <alignment wrapText="1"/>
    </xf>
    <xf numFmtId="0" fontId="0" fillId="0" borderId="17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18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4" fillId="18" borderId="14" xfId="0" applyFont="1" applyFill="1" applyBorder="1" applyAlignment="1">
      <alignment vertical="center" wrapText="1"/>
    </xf>
    <xf numFmtId="0" fontId="4" fillId="18" borderId="12" xfId="0" applyFont="1" applyFill="1" applyBorder="1" applyAlignment="1">
      <alignment vertical="center" wrapText="1"/>
    </xf>
    <xf numFmtId="0" fontId="4" fillId="18" borderId="19" xfId="0" applyFont="1" applyFill="1" applyBorder="1" applyAlignment="1">
      <alignment vertical="center" wrapText="1"/>
    </xf>
    <xf numFmtId="0" fontId="4" fillId="18" borderId="0" xfId="0" applyFont="1" applyFill="1" applyBorder="1" applyAlignment="1">
      <alignment vertical="center" wrapText="1"/>
    </xf>
    <xf numFmtId="0" fontId="4" fillId="17" borderId="14" xfId="0" applyFont="1" applyFill="1" applyBorder="1" applyAlignment="1">
      <alignment vertical="center" wrapText="1"/>
    </xf>
    <xf numFmtId="0" fontId="4" fillId="17" borderId="12" xfId="0" applyFont="1" applyFill="1" applyBorder="1" applyAlignment="1">
      <alignment vertical="center" wrapText="1"/>
    </xf>
    <xf numFmtId="0" fontId="6" fillId="19" borderId="17" xfId="0" applyFont="1" applyFill="1" applyBorder="1" applyAlignment="1">
      <alignment vertical="center" wrapText="1"/>
    </xf>
    <xf numFmtId="0" fontId="4" fillId="17" borderId="17" xfId="0" applyFont="1" applyFill="1" applyBorder="1" applyAlignment="1">
      <alignment vertical="center" wrapText="1"/>
    </xf>
    <xf numFmtId="0" fontId="4" fillId="17" borderId="11" xfId="0" applyFont="1" applyFill="1" applyBorder="1" applyAlignment="1">
      <alignment vertical="center" wrapText="1"/>
    </xf>
    <xf numFmtId="0" fontId="6" fillId="19" borderId="14" xfId="0" applyFont="1" applyFill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19" xfId="0" applyFont="1" applyBorder="1" applyAlignment="1">
      <alignment wrapText="1"/>
    </xf>
    <xf numFmtId="0" fontId="7" fillId="0" borderId="16" xfId="0" applyFont="1" applyBorder="1" applyAlignment="1">
      <alignment wrapText="1"/>
    </xf>
    <xf numFmtId="0" fontId="7" fillId="0" borderId="22" xfId="0" applyFont="1" applyBorder="1" applyAlignment="1">
      <alignment wrapText="1"/>
    </xf>
    <xf numFmtId="0" fontId="7" fillId="0" borderId="23" xfId="0" applyFont="1" applyBorder="1" applyAlignment="1">
      <alignment wrapText="1"/>
    </xf>
    <xf numFmtId="0" fontId="7" fillId="0" borderId="0" xfId="0" applyFont="1" applyBorder="1"/>
    <xf numFmtId="0" fontId="7" fillId="0" borderId="0" xfId="0" applyFont="1" applyFill="1" applyBorder="1"/>
    <xf numFmtId="0" fontId="0" fillId="19" borderId="16" xfId="0" applyFont="1" applyFill="1" applyBorder="1" applyAlignment="1">
      <alignment wrapText="1"/>
    </xf>
    <xf numFmtId="0" fontId="6" fillId="19" borderId="19" xfId="0" applyFont="1" applyFill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wrapText="1"/>
    </xf>
    <xf numFmtId="0" fontId="5" fillId="0" borderId="24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Continuous" vertical="center" wrapText="1"/>
    </xf>
    <xf numFmtId="0" fontId="8" fillId="0" borderId="11" xfId="0" applyFont="1" applyBorder="1" applyAlignment="1">
      <alignment horizontal="centerContinuous" vertical="center" wrapText="1"/>
    </xf>
    <xf numFmtId="0" fontId="8" fillId="0" borderId="18" xfId="0" applyFont="1" applyBorder="1" applyAlignment="1">
      <alignment horizontal="centerContinuous" vertical="center" wrapText="1"/>
    </xf>
    <xf numFmtId="0" fontId="5" fillId="0" borderId="19" xfId="0" applyFont="1" applyFill="1" applyBorder="1" applyAlignment="1">
      <alignment horizontal="centerContinuous" vertical="center" wrapText="1"/>
    </xf>
    <xf numFmtId="0" fontId="8" fillId="0" borderId="0" xfId="0" applyFont="1" applyBorder="1" applyAlignment="1">
      <alignment horizontal="centerContinuous" vertical="center" wrapText="1"/>
    </xf>
    <xf numFmtId="0" fontId="8" fillId="0" borderId="16" xfId="0" applyFont="1" applyBorder="1" applyAlignment="1">
      <alignment horizontal="centerContinuous" vertical="center" wrapText="1"/>
    </xf>
    <xf numFmtId="0" fontId="4" fillId="0" borderId="17" xfId="0" applyFont="1" applyFill="1" applyBorder="1" applyAlignment="1">
      <alignment horizontal="centerContinuous" vertical="center" wrapText="1"/>
    </xf>
    <xf numFmtId="0" fontId="0" fillId="0" borderId="11" xfId="0" applyBorder="1" applyAlignment="1">
      <alignment horizontal="centerContinuous" vertical="center" wrapText="1"/>
    </xf>
    <xf numFmtId="0" fontId="0" fillId="0" borderId="18" xfId="0" applyBorder="1" applyAlignment="1">
      <alignment horizontal="centerContinuous" vertical="center" wrapText="1"/>
    </xf>
    <xf numFmtId="0" fontId="2" fillId="0" borderId="19" xfId="0" applyFont="1" applyBorder="1" applyAlignment="1">
      <alignment vertical="top" wrapText="1"/>
    </xf>
    <xf numFmtId="0" fontId="2" fillId="0" borderId="16" xfId="0" applyFont="1" applyBorder="1" applyAlignment="1">
      <alignment wrapText="1"/>
    </xf>
    <xf numFmtId="43" fontId="25" fillId="0" borderId="0" xfId="0" applyNumberFormat="1" applyFont="1" applyFill="1" applyBorder="1" applyAlignment="1" applyProtection="1">
      <alignment horizontal="right" vertical="center"/>
    </xf>
    <xf numFmtId="0" fontId="25" fillId="0" borderId="0" xfId="0" applyNumberFormat="1" applyFont="1" applyFill="1" applyBorder="1" applyAlignment="1" applyProtection="1">
      <alignment vertical="center"/>
    </xf>
    <xf numFmtId="43" fontId="2" fillId="0" borderId="0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14" fontId="1" fillId="0" borderId="19" xfId="0" applyNumberFormat="1" applyFont="1" applyFill="1" applyBorder="1" applyAlignment="1">
      <alignment vertical="top" wrapText="1"/>
    </xf>
    <xf numFmtId="43" fontId="1" fillId="0" borderId="0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16" xfId="0" applyFont="1" applyFill="1" applyBorder="1" applyAlignment="1">
      <alignment wrapText="1"/>
    </xf>
    <xf numFmtId="0" fontId="25" fillId="0" borderId="16" xfId="0" applyNumberFormat="1" applyFont="1" applyFill="1" applyBorder="1" applyAlignment="1" applyProtection="1">
      <alignment vertical="center"/>
    </xf>
    <xf numFmtId="14" fontId="25" fillId="0" borderId="19" xfId="0" applyNumberFormat="1" applyFont="1" applyFill="1" applyBorder="1" applyAlignment="1">
      <alignment horizontal="right"/>
    </xf>
    <xf numFmtId="14" fontId="0" fillId="0" borderId="19" xfId="0" applyNumberFormat="1" applyFont="1" applyBorder="1" applyAlignment="1">
      <alignment wrapText="1"/>
    </xf>
    <xf numFmtId="0" fontId="0" fillId="0" borderId="12" xfId="0" applyBorder="1" applyAlignment="1">
      <alignment vertical="center" wrapText="1"/>
    </xf>
    <xf numFmtId="6" fontId="7" fillId="0" borderId="0" xfId="0" applyNumberFormat="1" applyFont="1" applyBorder="1" applyAlignment="1">
      <alignment wrapText="1"/>
    </xf>
    <xf numFmtId="14" fontId="7" fillId="0" borderId="0" xfId="0" applyNumberFormat="1" applyFont="1" applyBorder="1" applyAlignment="1">
      <alignment wrapText="1"/>
    </xf>
    <xf numFmtId="8" fontId="28" fillId="0" borderId="0" xfId="0" applyNumberFormat="1" applyFont="1" applyFill="1" applyAlignment="1">
      <alignment horizontal="right" wrapText="1"/>
    </xf>
    <xf numFmtId="0" fontId="28" fillId="0" borderId="0" xfId="0" applyFont="1" applyFill="1" applyAlignment="1">
      <alignment wrapText="1"/>
    </xf>
    <xf numFmtId="8" fontId="2" fillId="0" borderId="0" xfId="0" applyNumberFormat="1" applyFont="1" applyBorder="1" applyAlignment="1">
      <alignment wrapText="1"/>
    </xf>
    <xf numFmtId="8" fontId="2" fillId="19" borderId="11" xfId="0" applyNumberFormat="1" applyFont="1" applyFill="1" applyBorder="1" applyAlignment="1">
      <alignment horizontal="center" vertical="center"/>
    </xf>
    <xf numFmtId="14" fontId="26" fillId="0" borderId="0" xfId="0" applyNumberFormat="1" applyFont="1" applyFill="1"/>
    <xf numFmtId="8" fontId="27" fillId="0" borderId="0" xfId="0" applyNumberFormat="1" applyFont="1" applyFill="1" applyAlignment="1">
      <alignment horizontal="right" wrapText="1"/>
    </xf>
    <xf numFmtId="0" fontId="27" fillId="0" borderId="0" xfId="0" applyFont="1" applyFill="1" applyAlignment="1">
      <alignment wrapText="1"/>
    </xf>
    <xf numFmtId="164" fontId="1" fillId="0" borderId="19" xfId="0" applyNumberFormat="1" applyFont="1" applyFill="1" applyBorder="1" applyAlignment="1">
      <alignment horizontal="right" vertical="top" wrapText="1"/>
    </xf>
    <xf numFmtId="43" fontId="1" fillId="0" borderId="0" xfId="0" applyNumberFormat="1" applyFont="1" applyFill="1" applyBorder="1" applyAlignment="1">
      <alignment horizontal="center" wrapText="1"/>
    </xf>
    <xf numFmtId="0" fontId="0" fillId="0" borderId="16" xfId="0" applyFill="1" applyBorder="1" applyAlignment="1">
      <alignment wrapText="1"/>
    </xf>
    <xf numFmtId="0" fontId="0" fillId="0" borderId="16" xfId="0" applyFont="1" applyFill="1" applyBorder="1" applyAlignment="1">
      <alignment wrapText="1"/>
    </xf>
    <xf numFmtId="164" fontId="0" fillId="0" borderId="19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vertical="top" wrapText="1"/>
    </xf>
    <xf numFmtId="8" fontId="2" fillId="0" borderId="0" xfId="0" applyNumberFormat="1" applyFont="1" applyAlignment="1">
      <alignment wrapText="1"/>
    </xf>
    <xf numFmtId="14" fontId="2" fillId="0" borderId="0" xfId="0" applyNumberFormat="1" applyFont="1" applyBorder="1" applyAlignment="1">
      <alignment wrapText="1"/>
    </xf>
    <xf numFmtId="14" fontId="3" fillId="0" borderId="0" xfId="0" applyNumberFormat="1" applyFont="1" applyFill="1" applyBorder="1" applyAlignment="1">
      <alignment wrapText="1"/>
    </xf>
    <xf numFmtId="14" fontId="0" fillId="0" borderId="0" xfId="0" applyNumberFormat="1" applyAlignment="1">
      <alignment wrapText="1"/>
    </xf>
    <xf numFmtId="14" fontId="0" fillId="0" borderId="0" xfId="0" applyNumberFormat="1" applyFont="1" applyFill="1" applyBorder="1" applyAlignment="1">
      <alignment wrapText="1"/>
    </xf>
    <xf numFmtId="14" fontId="2" fillId="0" borderId="0" xfId="0" applyNumberFormat="1" applyFont="1" applyFill="1" applyBorder="1" applyAlignment="1">
      <alignment wrapText="1"/>
    </xf>
    <xf numFmtId="14" fontId="2" fillId="0" borderId="0" xfId="0" applyNumberFormat="1" applyFont="1" applyAlignment="1">
      <alignment wrapText="1"/>
    </xf>
    <xf numFmtId="14" fontId="1" fillId="0" borderId="0" xfId="0" applyNumberFormat="1" applyFont="1" applyFill="1" applyBorder="1" applyAlignment="1">
      <alignment wrapText="1"/>
    </xf>
    <xf numFmtId="14" fontId="0" fillId="0" borderId="0" xfId="0" applyNumberFormat="1" applyBorder="1" applyAlignment="1">
      <alignment wrapText="1"/>
    </xf>
    <xf numFmtId="14" fontId="0" fillId="0" borderId="0" xfId="0" applyNumberFormat="1" applyFill="1" applyBorder="1" applyAlignment="1">
      <alignment wrapText="1"/>
    </xf>
    <xf numFmtId="14" fontId="0" fillId="0" borderId="0" xfId="0" applyNumberFormat="1" applyFill="1"/>
    <xf numFmtId="8" fontId="29" fillId="0" borderId="0" xfId="0" applyNumberFormat="1" applyFont="1" applyFill="1" applyAlignment="1">
      <alignment horizontal="left" vertical="center" wrapText="1"/>
    </xf>
    <xf numFmtId="14" fontId="0" fillId="0" borderId="0" xfId="0" applyNumberFormat="1" applyFont="1" applyBorder="1" applyAlignment="1">
      <alignment vertical="top" wrapText="1"/>
    </xf>
    <xf numFmtId="8" fontId="29" fillId="0" borderId="16" xfId="0" applyNumberFormat="1" applyFont="1" applyFill="1" applyBorder="1" applyAlignment="1">
      <alignment horizontal="left" vertical="center" wrapText="1"/>
    </xf>
    <xf numFmtId="0" fontId="30" fillId="0" borderId="0" xfId="0" applyFont="1" applyBorder="1" applyAlignment="1">
      <alignment wrapText="1"/>
    </xf>
    <xf numFmtId="0" fontId="30" fillId="0" borderId="0" xfId="0" applyFont="1" applyFill="1" applyBorder="1" applyAlignment="1">
      <alignment wrapText="1"/>
    </xf>
    <xf numFmtId="164" fontId="0" fillId="0" borderId="19" xfId="0" quotePrefix="1" applyNumberFormat="1" applyFill="1" applyBorder="1" applyAlignment="1">
      <alignment horizontal="right" vertical="top" wrapText="1"/>
    </xf>
    <xf numFmtId="0" fontId="2" fillId="0" borderId="19" xfId="0" applyFont="1" applyBorder="1" applyAlignment="1">
      <alignment horizontal="left" vertical="top" wrapText="1"/>
    </xf>
    <xf numFmtId="164" fontId="1" fillId="0" borderId="19" xfId="0" applyNumberFormat="1" applyFont="1" applyFill="1" applyBorder="1" applyAlignment="1">
      <alignment horizontal="left" vertical="top" wrapText="1"/>
    </xf>
    <xf numFmtId="165" fontId="1" fillId="0" borderId="0" xfId="0" applyNumberFormat="1" applyFont="1" applyFill="1" applyBorder="1" applyAlignment="1">
      <alignment wrapText="1"/>
    </xf>
    <xf numFmtId="14" fontId="30" fillId="0" borderId="19" xfId="0" applyNumberFormat="1" applyFont="1" applyFill="1" applyBorder="1" applyAlignment="1">
      <alignment wrapText="1"/>
    </xf>
    <xf numFmtId="6" fontId="30" fillId="0" borderId="0" xfId="0" applyNumberFormat="1" applyFont="1" applyFill="1" applyBorder="1" applyAlignment="1">
      <alignment wrapText="1"/>
    </xf>
    <xf numFmtId="0" fontId="7" fillId="0" borderId="16" xfId="0" applyFont="1" applyFill="1" applyBorder="1" applyAlignment="1">
      <alignment wrapText="1"/>
    </xf>
    <xf numFmtId="165" fontId="31" fillId="0" borderId="0" xfId="25" applyNumberFormat="1" applyFont="1" applyFill="1" applyBorder="1" applyAlignment="1">
      <alignment wrapText="1"/>
    </xf>
    <xf numFmtId="0" fontId="31" fillId="0" borderId="0" xfId="25" applyFont="1" applyFill="1" applyBorder="1" applyAlignment="1">
      <alignment wrapText="1"/>
    </xf>
    <xf numFmtId="0" fontId="31" fillId="0" borderId="16" xfId="25" applyFont="1" applyFill="1" applyBorder="1" applyAlignment="1">
      <alignment wrapText="1"/>
    </xf>
    <xf numFmtId="164" fontId="31" fillId="0" borderId="19" xfId="0" applyNumberFormat="1" applyFont="1" applyFill="1" applyBorder="1" applyAlignment="1">
      <alignment horizontal="left" vertical="top" wrapText="1"/>
    </xf>
    <xf numFmtId="14" fontId="31" fillId="0" borderId="0" xfId="0" applyNumberFormat="1" applyFont="1" applyFill="1" applyBorder="1" applyAlignment="1">
      <alignment wrapText="1"/>
    </xf>
    <xf numFmtId="0" fontId="31" fillId="0" borderId="0" xfId="0" applyFont="1" applyFill="1" applyBorder="1" applyAlignment="1">
      <alignment wrapText="1"/>
    </xf>
    <xf numFmtId="14" fontId="1" fillId="0" borderId="19" xfId="0" applyNumberFormat="1" applyFont="1" applyFill="1" applyBorder="1" applyAlignment="1">
      <alignment horizontal="right" vertical="top" wrapText="1"/>
    </xf>
    <xf numFmtId="14" fontId="31" fillId="0" borderId="19" xfId="25" applyNumberFormat="1" applyFont="1" applyFill="1" applyBorder="1" applyAlignment="1">
      <alignment horizontal="right" vertical="top" wrapText="1"/>
    </xf>
    <xf numFmtId="14" fontId="30" fillId="0" borderId="0" xfId="0" applyNumberFormat="1" applyFont="1" applyBorder="1" applyAlignment="1">
      <alignment wrapText="1"/>
    </xf>
    <xf numFmtId="0" fontId="2" fillId="0" borderId="19" xfId="0" applyFont="1" applyBorder="1" applyAlignment="1">
      <alignment wrapText="1"/>
    </xf>
    <xf numFmtId="14" fontId="30" fillId="0" borderId="0" xfId="0" applyNumberFormat="1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19"/>
  <sheetViews>
    <sheetView tabSelected="1" workbookViewId="0">
      <selection activeCell="C60" sqref="C60"/>
    </sheetView>
  </sheetViews>
  <sheetFormatPr defaultColWidth="9.140625" defaultRowHeight="12.75" x14ac:dyDescent="0.2"/>
  <cols>
    <col min="1" max="1" width="32.28515625" style="16" customWidth="1"/>
    <col min="2" max="2" width="23.140625" style="2" customWidth="1"/>
    <col min="3" max="3" width="76" style="2" bestFit="1" customWidth="1"/>
    <col min="4" max="4" width="35.5703125" style="2" customWidth="1"/>
    <col min="5" max="5" width="28.140625" style="2" customWidth="1"/>
    <col min="6" max="6" width="16.42578125" style="2" bestFit="1" customWidth="1"/>
    <col min="7" max="7" width="18.140625" style="146" bestFit="1" customWidth="1"/>
    <col min="8" max="8" width="18.5703125" style="2" customWidth="1"/>
    <col min="9" max="16384" width="9.140625" style="2"/>
  </cols>
  <sheetData>
    <row r="1" spans="1:7" s="7" customFormat="1" ht="25.5" x14ac:dyDescent="0.2">
      <c r="A1" s="101" t="s">
        <v>0</v>
      </c>
      <c r="B1" s="93" t="s">
        <v>1</v>
      </c>
      <c r="C1" s="102"/>
      <c r="D1" s="102"/>
      <c r="E1" s="93"/>
      <c r="G1" s="144"/>
    </row>
    <row r="2" spans="1:7" s="7" customFormat="1" ht="15.75" x14ac:dyDescent="0.2">
      <c r="A2" s="103" t="s">
        <v>2</v>
      </c>
      <c r="B2" s="104" t="s">
        <v>3</v>
      </c>
      <c r="C2" s="95" t="s">
        <v>4</v>
      </c>
      <c r="D2" s="104" t="s">
        <v>63</v>
      </c>
      <c r="E2" s="104"/>
      <c r="G2" s="144"/>
    </row>
    <row r="3" spans="1:7" s="7" customFormat="1" ht="18" x14ac:dyDescent="0.2">
      <c r="A3" s="105" t="s">
        <v>5</v>
      </c>
      <c r="B3" s="106"/>
      <c r="C3" s="106"/>
      <c r="D3" s="106"/>
      <c r="E3" s="107"/>
      <c r="G3" s="144"/>
    </row>
    <row r="4" spans="1:7" s="8" customFormat="1" ht="31.5" x14ac:dyDescent="0.2">
      <c r="A4" s="74" t="s">
        <v>6</v>
      </c>
      <c r="B4" s="75" t="s">
        <v>7</v>
      </c>
      <c r="C4" s="9"/>
      <c r="D4" s="9"/>
      <c r="E4" s="24"/>
      <c r="G4" s="145"/>
    </row>
    <row r="5" spans="1:7" s="7" customFormat="1" ht="25.5" x14ac:dyDescent="0.2">
      <c r="A5" s="25" t="s">
        <v>8</v>
      </c>
      <c r="B5" s="3" t="s">
        <v>9</v>
      </c>
      <c r="C5" s="3" t="s">
        <v>10</v>
      </c>
      <c r="D5" s="3" t="s">
        <v>11</v>
      </c>
      <c r="E5" s="26" t="s">
        <v>12</v>
      </c>
      <c r="G5" s="144"/>
    </row>
    <row r="6" spans="1:7" x14ac:dyDescent="0.2">
      <c r="A6" s="27"/>
      <c r="B6" s="15"/>
      <c r="C6" s="15"/>
      <c r="D6" s="15"/>
      <c r="E6" s="28"/>
    </row>
    <row r="7" spans="1:7" s="51" customFormat="1" x14ac:dyDescent="0.2">
      <c r="A7" s="141">
        <v>41593</v>
      </c>
      <c r="B7" s="130">
        <v>994.68</v>
      </c>
      <c r="C7" s="51" t="s">
        <v>62</v>
      </c>
      <c r="D7" s="17" t="s">
        <v>17</v>
      </c>
      <c r="E7" s="140" t="s">
        <v>64</v>
      </c>
      <c r="F7" s="131"/>
      <c r="G7" s="147"/>
    </row>
    <row r="8" spans="1:7" s="51" customFormat="1" x14ac:dyDescent="0.2">
      <c r="A8" s="141">
        <v>41598</v>
      </c>
      <c r="B8" s="130">
        <v>54.21</v>
      </c>
      <c r="C8" s="51" t="s">
        <v>62</v>
      </c>
      <c r="D8" s="51" t="s">
        <v>22</v>
      </c>
      <c r="E8" s="140" t="s">
        <v>64</v>
      </c>
      <c r="F8" s="131"/>
      <c r="G8" s="147"/>
    </row>
    <row r="9" spans="1:7" s="51" customFormat="1" x14ac:dyDescent="0.2">
      <c r="A9" s="141">
        <v>41600</v>
      </c>
      <c r="B9" s="130">
        <v>584.91999999999996</v>
      </c>
      <c r="C9" s="51" t="s">
        <v>91</v>
      </c>
      <c r="D9" s="51" t="s">
        <v>27</v>
      </c>
      <c r="E9" s="140" t="s">
        <v>64</v>
      </c>
      <c r="F9" s="131"/>
      <c r="G9" s="147"/>
    </row>
    <row r="10" spans="1:7" x14ac:dyDescent="0.2">
      <c r="A10" s="142" t="s">
        <v>58</v>
      </c>
      <c r="B10" s="143">
        <f>SUM(B7:B9)</f>
        <v>1633.81</v>
      </c>
      <c r="E10" s="43"/>
    </row>
    <row r="11" spans="1:7" x14ac:dyDescent="0.2">
      <c r="E11" s="43"/>
    </row>
    <row r="12" spans="1:7" s="41" customFormat="1" x14ac:dyDescent="0.2">
      <c r="A12" s="134"/>
      <c r="B12" s="135"/>
      <c r="E12" s="43"/>
      <c r="F12" s="136"/>
      <c r="G12" s="148"/>
    </row>
    <row r="13" spans="1:7" s="41" customFormat="1" x14ac:dyDescent="0.2">
      <c r="A13" s="134"/>
      <c r="B13" s="135"/>
      <c r="E13" s="43"/>
      <c r="F13" s="136"/>
      <c r="G13" s="148"/>
    </row>
    <row r="14" spans="1:7" s="41" customFormat="1" x14ac:dyDescent="0.2">
      <c r="A14" s="134"/>
      <c r="B14" s="135"/>
      <c r="E14" s="43"/>
      <c r="F14" s="136"/>
      <c r="G14" s="148"/>
    </row>
    <row r="15" spans="1:7" x14ac:dyDescent="0.2">
      <c r="A15" s="27"/>
      <c r="B15" s="15"/>
      <c r="C15" s="15"/>
      <c r="D15" s="15"/>
      <c r="E15" s="28"/>
    </row>
    <row r="16" spans="1:7" s="8" customFormat="1" ht="31.5" x14ac:dyDescent="0.2">
      <c r="A16" s="72" t="s">
        <v>6</v>
      </c>
      <c r="B16" s="73" t="s">
        <v>13</v>
      </c>
      <c r="C16" s="10"/>
      <c r="D16" s="10"/>
      <c r="E16" s="29"/>
      <c r="G16" s="145"/>
    </row>
    <row r="17" spans="1:7" s="7" customFormat="1" x14ac:dyDescent="0.2">
      <c r="A17" s="25" t="s">
        <v>8</v>
      </c>
      <c r="B17" s="3" t="s">
        <v>9</v>
      </c>
      <c r="C17" s="3"/>
      <c r="D17" s="3"/>
      <c r="E17" s="26"/>
      <c r="G17" s="144"/>
    </row>
    <row r="18" spans="1:7" s="7" customFormat="1" x14ac:dyDescent="0.2">
      <c r="A18" s="155">
        <v>41464</v>
      </c>
      <c r="B18" s="45">
        <v>238.27</v>
      </c>
      <c r="C18" s="45" t="s">
        <v>68</v>
      </c>
      <c r="D18" s="45" t="s">
        <v>65</v>
      </c>
      <c r="E18" s="55" t="s">
        <v>66</v>
      </c>
      <c r="G18" s="144"/>
    </row>
    <row r="19" spans="1:7" s="7" customFormat="1" x14ac:dyDescent="0.2">
      <c r="A19" s="155">
        <v>41597</v>
      </c>
      <c r="B19" s="45">
        <v>228.57</v>
      </c>
      <c r="C19" s="51" t="s">
        <v>91</v>
      </c>
      <c r="D19" s="45" t="s">
        <v>65</v>
      </c>
      <c r="E19" s="55" t="s">
        <v>64</v>
      </c>
      <c r="G19" s="144"/>
    </row>
    <row r="20" spans="1:7" s="7" customFormat="1" ht="25.5" x14ac:dyDescent="0.2">
      <c r="A20" s="155">
        <v>41731</v>
      </c>
      <c r="B20" s="45">
        <f>1509.78+140+35+520</f>
        <v>2204.7799999999997</v>
      </c>
      <c r="C20" s="51" t="s">
        <v>92</v>
      </c>
      <c r="D20" s="17" t="s">
        <v>17</v>
      </c>
      <c r="E20" s="55" t="s">
        <v>67</v>
      </c>
      <c r="G20" s="144"/>
    </row>
    <row r="21" spans="1:7" x14ac:dyDescent="0.2">
      <c r="A21" s="142" t="s">
        <v>58</v>
      </c>
      <c r="B21" s="132">
        <f>SUM(B18:B20)</f>
        <v>2671.62</v>
      </c>
      <c r="C21" s="15"/>
      <c r="D21" s="15"/>
      <c r="E21" s="28"/>
    </row>
    <row r="22" spans="1:7" x14ac:dyDescent="0.2">
      <c r="A22" s="27"/>
      <c r="B22" s="15"/>
      <c r="C22" s="15"/>
      <c r="D22" s="15"/>
      <c r="E22" s="28"/>
    </row>
    <row r="23" spans="1:7" x14ac:dyDescent="0.2">
      <c r="A23" s="27"/>
      <c r="B23" s="15"/>
      <c r="C23" s="15"/>
      <c r="D23" s="15"/>
      <c r="E23" s="28"/>
    </row>
    <row r="24" spans="1:7" s="8" customFormat="1" ht="31.5" x14ac:dyDescent="0.2">
      <c r="A24" s="76" t="s">
        <v>24</v>
      </c>
      <c r="B24" s="77" t="s">
        <v>7</v>
      </c>
      <c r="C24" s="14"/>
      <c r="D24" s="14"/>
      <c r="E24" s="30"/>
      <c r="G24" s="145"/>
    </row>
    <row r="25" spans="1:7" s="7" customFormat="1" x14ac:dyDescent="0.2">
      <c r="A25" s="25" t="s">
        <v>8</v>
      </c>
      <c r="B25" s="3" t="s">
        <v>9</v>
      </c>
      <c r="C25" s="3" t="s">
        <v>14</v>
      </c>
      <c r="D25" s="3" t="s">
        <v>15</v>
      </c>
      <c r="E25" s="26" t="s">
        <v>12</v>
      </c>
      <c r="G25" s="144"/>
    </row>
    <row r="26" spans="1:7" s="7" customFormat="1" x14ac:dyDescent="0.2">
      <c r="A26" s="114"/>
      <c r="E26" s="115"/>
      <c r="G26" s="144"/>
    </row>
    <row r="27" spans="1:7" s="51" customFormat="1" x14ac:dyDescent="0.2">
      <c r="A27" s="141">
        <v>41479</v>
      </c>
      <c r="B27" s="130">
        <v>16</v>
      </c>
      <c r="C27" s="51" t="s">
        <v>16</v>
      </c>
      <c r="D27" s="51" t="s">
        <v>19</v>
      </c>
      <c r="E27" s="124" t="s">
        <v>18</v>
      </c>
      <c r="F27" s="131"/>
      <c r="G27" s="147"/>
    </row>
    <row r="28" spans="1:7" s="51" customFormat="1" x14ac:dyDescent="0.2">
      <c r="A28" s="141">
        <v>41481</v>
      </c>
      <c r="B28" s="130">
        <v>65</v>
      </c>
      <c r="C28" s="51" t="s">
        <v>16</v>
      </c>
      <c r="D28" s="51" t="s">
        <v>22</v>
      </c>
      <c r="E28" s="140" t="s">
        <v>18</v>
      </c>
      <c r="F28" s="131"/>
      <c r="G28" s="147"/>
    </row>
    <row r="29" spans="1:7" s="51" customFormat="1" x14ac:dyDescent="0.2">
      <c r="A29" s="141">
        <v>41484</v>
      </c>
      <c r="B29" s="130">
        <v>16</v>
      </c>
      <c r="C29" s="51" t="s">
        <v>16</v>
      </c>
      <c r="D29" s="51" t="s">
        <v>19</v>
      </c>
      <c r="E29" s="140" t="s">
        <v>18</v>
      </c>
      <c r="F29" s="131"/>
      <c r="G29" s="147"/>
    </row>
    <row r="30" spans="1:7" s="51" customFormat="1" x14ac:dyDescent="0.2">
      <c r="A30" s="141">
        <v>41494</v>
      </c>
      <c r="B30" s="130">
        <v>3</v>
      </c>
      <c r="C30" s="51" t="s">
        <v>93</v>
      </c>
      <c r="D30" s="51" t="s">
        <v>20</v>
      </c>
      <c r="E30" s="140" t="s">
        <v>21</v>
      </c>
      <c r="F30" s="131"/>
      <c r="G30" s="147"/>
    </row>
    <row r="31" spans="1:7" s="51" customFormat="1" x14ac:dyDescent="0.2">
      <c r="A31" s="141">
        <v>41498</v>
      </c>
      <c r="B31" s="130">
        <v>29</v>
      </c>
      <c r="C31" s="51" t="s">
        <v>16</v>
      </c>
      <c r="D31" s="51" t="s">
        <v>20</v>
      </c>
      <c r="E31" s="140" t="s">
        <v>21</v>
      </c>
      <c r="F31" s="131"/>
      <c r="G31" s="147"/>
    </row>
    <row r="32" spans="1:7" s="51" customFormat="1" x14ac:dyDescent="0.2">
      <c r="A32" s="141">
        <v>41513</v>
      </c>
      <c r="B32" s="130">
        <v>16</v>
      </c>
      <c r="C32" s="51" t="s">
        <v>16</v>
      </c>
      <c r="D32" s="51" t="s">
        <v>19</v>
      </c>
      <c r="E32" s="140" t="s">
        <v>18</v>
      </c>
      <c r="F32" s="131"/>
      <c r="G32" s="147"/>
    </row>
    <row r="33" spans="1:7" s="51" customFormat="1" x14ac:dyDescent="0.2">
      <c r="A33" s="141">
        <v>41520</v>
      </c>
      <c r="B33" s="130">
        <v>16</v>
      </c>
      <c r="C33" s="51" t="s">
        <v>16</v>
      </c>
      <c r="D33" s="51" t="s">
        <v>19</v>
      </c>
      <c r="E33" s="140" t="s">
        <v>18</v>
      </c>
      <c r="F33" s="131"/>
      <c r="G33" s="147"/>
    </row>
    <row r="34" spans="1:7" s="51" customFormat="1" x14ac:dyDescent="0.2">
      <c r="A34" s="141">
        <v>41521</v>
      </c>
      <c r="B34" s="130">
        <v>58</v>
      </c>
      <c r="C34" s="51" t="s">
        <v>16</v>
      </c>
      <c r="D34" s="51" t="s">
        <v>20</v>
      </c>
      <c r="E34" s="140" t="s">
        <v>21</v>
      </c>
      <c r="F34" s="131"/>
      <c r="G34" s="147"/>
    </row>
    <row r="35" spans="1:7" s="51" customFormat="1" x14ac:dyDescent="0.2">
      <c r="A35" s="141">
        <v>41535</v>
      </c>
      <c r="B35" s="130">
        <v>65</v>
      </c>
      <c r="C35" s="51" t="s">
        <v>16</v>
      </c>
      <c r="D35" s="51" t="s">
        <v>22</v>
      </c>
      <c r="E35" s="140" t="s">
        <v>18</v>
      </c>
      <c r="F35" s="131"/>
      <c r="G35" s="147"/>
    </row>
    <row r="36" spans="1:7" s="51" customFormat="1" x14ac:dyDescent="0.2">
      <c r="A36" s="141">
        <v>41541</v>
      </c>
      <c r="B36" s="130">
        <v>29</v>
      </c>
      <c r="C36" s="51" t="s">
        <v>16</v>
      </c>
      <c r="D36" s="51" t="s">
        <v>20</v>
      </c>
      <c r="E36" s="140" t="s">
        <v>21</v>
      </c>
      <c r="F36" s="131"/>
      <c r="G36" s="147"/>
    </row>
    <row r="37" spans="1:7" s="51" customFormat="1" x14ac:dyDescent="0.2">
      <c r="A37" s="141">
        <v>41541</v>
      </c>
      <c r="B37" s="130">
        <v>98.93</v>
      </c>
      <c r="C37" s="51" t="s">
        <v>94</v>
      </c>
      <c r="D37" s="51" t="s">
        <v>50</v>
      </c>
      <c r="E37" s="140" t="s">
        <v>18</v>
      </c>
      <c r="F37" s="131"/>
      <c r="G37" s="147"/>
    </row>
    <row r="38" spans="1:7" s="51" customFormat="1" x14ac:dyDescent="0.2">
      <c r="A38" s="141">
        <v>41549</v>
      </c>
      <c r="B38" s="130">
        <v>16</v>
      </c>
      <c r="C38" s="51" t="s">
        <v>16</v>
      </c>
      <c r="D38" s="51" t="s">
        <v>19</v>
      </c>
      <c r="E38" s="140" t="s">
        <v>18</v>
      </c>
      <c r="F38" s="131"/>
      <c r="G38" s="147"/>
    </row>
    <row r="39" spans="1:7" s="51" customFormat="1" x14ac:dyDescent="0.2">
      <c r="A39" s="141">
        <v>41550</v>
      </c>
      <c r="B39" s="130">
        <v>65</v>
      </c>
      <c r="C39" s="51" t="s">
        <v>16</v>
      </c>
      <c r="D39" s="51" t="s">
        <v>22</v>
      </c>
      <c r="E39" s="140" t="s">
        <v>18</v>
      </c>
      <c r="F39" s="131"/>
      <c r="G39" s="147"/>
    </row>
    <row r="40" spans="1:7" s="51" customFormat="1" x14ac:dyDescent="0.2">
      <c r="A40" s="141">
        <v>41576</v>
      </c>
      <c r="B40" s="130">
        <v>32</v>
      </c>
      <c r="C40" s="51" t="s">
        <v>95</v>
      </c>
      <c r="D40" s="51" t="s">
        <v>19</v>
      </c>
      <c r="E40" s="140" t="s">
        <v>18</v>
      </c>
      <c r="F40" s="131"/>
      <c r="G40" s="147"/>
    </row>
    <row r="41" spans="1:7" s="51" customFormat="1" x14ac:dyDescent="0.2">
      <c r="A41" s="141">
        <v>41582</v>
      </c>
      <c r="B41" s="130">
        <v>16</v>
      </c>
      <c r="C41" s="51" t="s">
        <v>16</v>
      </c>
      <c r="D41" s="51" t="s">
        <v>19</v>
      </c>
      <c r="E41" s="140" t="s">
        <v>18</v>
      </c>
      <c r="F41" s="131"/>
      <c r="G41" s="147"/>
    </row>
    <row r="42" spans="1:7" s="51" customFormat="1" x14ac:dyDescent="0.2">
      <c r="A42" s="141">
        <v>41584</v>
      </c>
      <c r="B42" s="130">
        <v>65</v>
      </c>
      <c r="C42" s="51" t="s">
        <v>16</v>
      </c>
      <c r="D42" s="51" t="s">
        <v>22</v>
      </c>
      <c r="E42" s="140" t="s">
        <v>18</v>
      </c>
      <c r="F42" s="131"/>
      <c r="G42" s="147"/>
    </row>
    <row r="43" spans="1:7" s="51" customFormat="1" x14ac:dyDescent="0.2">
      <c r="A43" s="141">
        <v>41590</v>
      </c>
      <c r="B43" s="130">
        <v>16</v>
      </c>
      <c r="C43" s="51" t="s">
        <v>16</v>
      </c>
      <c r="D43" s="51" t="s">
        <v>19</v>
      </c>
      <c r="E43" s="140" t="s">
        <v>18</v>
      </c>
      <c r="F43" s="131"/>
      <c r="G43" s="147"/>
    </row>
    <row r="44" spans="1:7" s="51" customFormat="1" x14ac:dyDescent="0.2">
      <c r="A44" s="141">
        <v>41591</v>
      </c>
      <c r="B44" s="130">
        <v>58</v>
      </c>
      <c r="C44" s="51" t="s">
        <v>16</v>
      </c>
      <c r="D44" s="51" t="s">
        <v>20</v>
      </c>
      <c r="E44" s="140" t="s">
        <v>21</v>
      </c>
      <c r="F44" s="131"/>
      <c r="G44" s="147"/>
    </row>
    <row r="45" spans="1:7" s="51" customFormat="1" x14ac:dyDescent="0.2">
      <c r="A45" s="141">
        <v>41591</v>
      </c>
      <c r="B45" s="130">
        <v>65</v>
      </c>
      <c r="C45" s="51" t="s">
        <v>16</v>
      </c>
      <c r="D45" s="51" t="s">
        <v>22</v>
      </c>
      <c r="E45" s="140" t="s">
        <v>18</v>
      </c>
      <c r="F45" s="131"/>
      <c r="G45" s="147"/>
    </row>
    <row r="46" spans="1:7" s="51" customFormat="1" x14ac:dyDescent="0.2">
      <c r="A46" s="141">
        <v>41611</v>
      </c>
      <c r="B46" s="130">
        <v>16</v>
      </c>
      <c r="C46" s="51" t="s">
        <v>16</v>
      </c>
      <c r="D46" s="51" t="s">
        <v>19</v>
      </c>
      <c r="E46" s="140" t="s">
        <v>18</v>
      </c>
      <c r="F46" s="131"/>
      <c r="G46" s="147"/>
    </row>
    <row r="47" spans="1:7" s="51" customFormat="1" x14ac:dyDescent="0.2">
      <c r="A47" s="141">
        <v>41614</v>
      </c>
      <c r="B47" s="130">
        <v>65</v>
      </c>
      <c r="C47" s="51" t="s">
        <v>16</v>
      </c>
      <c r="D47" s="51" t="s">
        <v>22</v>
      </c>
      <c r="E47" s="140" t="s">
        <v>18</v>
      </c>
      <c r="F47" s="131"/>
      <c r="G47" s="147"/>
    </row>
    <row r="48" spans="1:7" s="51" customFormat="1" x14ac:dyDescent="0.2">
      <c r="A48" s="141">
        <v>41619</v>
      </c>
      <c r="B48" s="130">
        <v>29</v>
      </c>
      <c r="C48" s="51" t="s">
        <v>16</v>
      </c>
      <c r="D48" s="51" t="s">
        <v>20</v>
      </c>
      <c r="E48" s="140" t="s">
        <v>21</v>
      </c>
      <c r="F48" s="131"/>
      <c r="G48" s="147"/>
    </row>
    <row r="49" spans="1:7" s="51" customFormat="1" x14ac:dyDescent="0.2">
      <c r="A49" s="141">
        <v>41628</v>
      </c>
      <c r="B49" s="130">
        <v>16</v>
      </c>
      <c r="C49" s="51" t="s">
        <v>16</v>
      </c>
      <c r="D49" s="51" t="s">
        <v>19</v>
      </c>
      <c r="E49" s="140" t="s">
        <v>18</v>
      </c>
      <c r="F49" s="131"/>
      <c r="G49" s="147"/>
    </row>
    <row r="50" spans="1:7" s="51" customFormat="1" x14ac:dyDescent="0.2">
      <c r="A50" s="141">
        <v>41652</v>
      </c>
      <c r="B50" s="130">
        <v>16</v>
      </c>
      <c r="C50" s="51" t="s">
        <v>16</v>
      </c>
      <c r="D50" s="51" t="s">
        <v>19</v>
      </c>
      <c r="E50" s="140" t="s">
        <v>18</v>
      </c>
      <c r="F50" s="131"/>
      <c r="G50" s="147"/>
    </row>
    <row r="51" spans="1:7" s="51" customFormat="1" x14ac:dyDescent="0.2">
      <c r="A51" s="141">
        <v>41667</v>
      </c>
      <c r="B51" s="130">
        <v>16</v>
      </c>
      <c r="C51" s="51" t="s">
        <v>16</v>
      </c>
      <c r="D51" s="51" t="s">
        <v>19</v>
      </c>
      <c r="E51" s="140" t="s">
        <v>18</v>
      </c>
      <c r="F51" s="131"/>
      <c r="G51" s="147"/>
    </row>
    <row r="52" spans="1:7" s="51" customFormat="1" x14ac:dyDescent="0.2">
      <c r="A52" s="141">
        <v>41669</v>
      </c>
      <c r="B52" s="130">
        <v>65</v>
      </c>
      <c r="C52" s="51" t="s">
        <v>16</v>
      </c>
      <c r="D52" s="51" t="s">
        <v>22</v>
      </c>
      <c r="E52" s="140" t="s">
        <v>18</v>
      </c>
      <c r="F52" s="131"/>
      <c r="G52" s="147"/>
    </row>
    <row r="53" spans="1:7" s="51" customFormat="1" x14ac:dyDescent="0.2">
      <c r="A53" s="141">
        <v>41673</v>
      </c>
      <c r="B53" s="130">
        <v>16</v>
      </c>
      <c r="C53" s="51" t="s">
        <v>16</v>
      </c>
      <c r="D53" s="51" t="s">
        <v>19</v>
      </c>
      <c r="E53" s="140" t="s">
        <v>18</v>
      </c>
      <c r="F53" s="131"/>
      <c r="G53" s="147"/>
    </row>
    <row r="54" spans="1:7" s="51" customFormat="1" x14ac:dyDescent="0.2">
      <c r="A54" s="141">
        <v>41674</v>
      </c>
      <c r="B54" s="130">
        <v>65</v>
      </c>
      <c r="C54" s="51" t="s">
        <v>16</v>
      </c>
      <c r="D54" s="51" t="s">
        <v>22</v>
      </c>
      <c r="E54" s="140" t="s">
        <v>18</v>
      </c>
      <c r="F54" s="131"/>
      <c r="G54" s="147"/>
    </row>
    <row r="55" spans="1:7" s="51" customFormat="1" x14ac:dyDescent="0.2">
      <c r="A55" s="141">
        <v>41688</v>
      </c>
      <c r="B55" s="130">
        <v>26</v>
      </c>
      <c r="C55" s="51" t="s">
        <v>16</v>
      </c>
      <c r="D55" s="51" t="s">
        <v>20</v>
      </c>
      <c r="E55" s="140" t="s">
        <v>21</v>
      </c>
      <c r="F55" s="131"/>
      <c r="G55" s="147"/>
    </row>
    <row r="56" spans="1:7" s="51" customFormat="1" x14ac:dyDescent="0.2">
      <c r="A56" s="141">
        <v>41695</v>
      </c>
      <c r="B56" s="130">
        <v>16</v>
      </c>
      <c r="C56" s="51" t="s">
        <v>16</v>
      </c>
      <c r="D56" s="51" t="s">
        <v>19</v>
      </c>
      <c r="E56" s="140" t="s">
        <v>18</v>
      </c>
      <c r="F56" s="131"/>
      <c r="G56" s="147"/>
    </row>
    <row r="57" spans="1:7" s="51" customFormat="1" x14ac:dyDescent="0.2">
      <c r="A57" s="141">
        <v>41704</v>
      </c>
      <c r="B57" s="130">
        <v>51.77</v>
      </c>
      <c r="C57" s="51" t="s">
        <v>96</v>
      </c>
      <c r="D57" s="51" t="s">
        <v>89</v>
      </c>
      <c r="E57" s="140" t="s">
        <v>72</v>
      </c>
      <c r="F57" s="131"/>
      <c r="G57" s="147"/>
    </row>
    <row r="58" spans="1:7" s="51" customFormat="1" x14ac:dyDescent="0.2">
      <c r="A58" s="141">
        <v>41715</v>
      </c>
      <c r="B58" s="130">
        <v>16</v>
      </c>
      <c r="C58" s="51" t="s">
        <v>16</v>
      </c>
      <c r="D58" s="51" t="s">
        <v>19</v>
      </c>
      <c r="E58" s="140" t="s">
        <v>18</v>
      </c>
      <c r="F58" s="131"/>
      <c r="G58" s="147"/>
    </row>
    <row r="59" spans="1:7" s="51" customFormat="1" x14ac:dyDescent="0.2">
      <c r="A59" s="141">
        <v>41726</v>
      </c>
      <c r="B59" s="130">
        <v>50</v>
      </c>
      <c r="C59" s="51" t="s">
        <v>16</v>
      </c>
      <c r="D59" s="51" t="s">
        <v>20</v>
      </c>
      <c r="E59" s="140" t="s">
        <v>21</v>
      </c>
      <c r="F59" s="131"/>
      <c r="G59" s="147"/>
    </row>
    <row r="60" spans="1:7" s="51" customFormat="1" x14ac:dyDescent="0.2">
      <c r="A60" s="141">
        <v>41732</v>
      </c>
      <c r="B60" s="130">
        <v>358.55</v>
      </c>
      <c r="C60" s="51" t="s">
        <v>97</v>
      </c>
      <c r="D60" s="51" t="s">
        <v>50</v>
      </c>
      <c r="E60" s="140" t="s">
        <v>18</v>
      </c>
      <c r="F60" s="131"/>
      <c r="G60" s="147"/>
    </row>
    <row r="61" spans="1:7" s="51" customFormat="1" x14ac:dyDescent="0.2">
      <c r="A61" s="141">
        <v>41737</v>
      </c>
      <c r="B61" s="130">
        <v>16</v>
      </c>
      <c r="C61" s="51" t="s">
        <v>16</v>
      </c>
      <c r="D61" s="51" t="s">
        <v>19</v>
      </c>
      <c r="E61" s="140" t="s">
        <v>18</v>
      </c>
      <c r="F61" s="131"/>
      <c r="G61" s="147"/>
    </row>
    <row r="62" spans="1:7" s="51" customFormat="1" x14ac:dyDescent="0.2">
      <c r="A62" s="141">
        <v>41738</v>
      </c>
      <c r="B62" s="130">
        <v>64</v>
      </c>
      <c r="C62" s="51" t="s">
        <v>16</v>
      </c>
      <c r="D62" s="51" t="s">
        <v>20</v>
      </c>
      <c r="E62" s="140" t="s">
        <v>21</v>
      </c>
      <c r="F62" s="131"/>
      <c r="G62" s="147"/>
    </row>
    <row r="63" spans="1:7" s="51" customFormat="1" x14ac:dyDescent="0.2">
      <c r="A63" s="141">
        <v>41743</v>
      </c>
      <c r="B63" s="130">
        <v>16</v>
      </c>
      <c r="C63" s="51" t="s">
        <v>16</v>
      </c>
      <c r="D63" s="51" t="s">
        <v>19</v>
      </c>
      <c r="E63" s="140" t="s">
        <v>18</v>
      </c>
      <c r="F63" s="131"/>
      <c r="G63" s="147"/>
    </row>
    <row r="64" spans="1:7" s="51" customFormat="1" x14ac:dyDescent="0.2">
      <c r="A64" s="141">
        <v>41745</v>
      </c>
      <c r="B64" s="130">
        <v>65</v>
      </c>
      <c r="C64" s="51" t="s">
        <v>16</v>
      </c>
      <c r="D64" s="51" t="s">
        <v>22</v>
      </c>
      <c r="E64" s="139" t="s">
        <v>18</v>
      </c>
      <c r="F64" s="131"/>
      <c r="G64" s="147"/>
    </row>
    <row r="65" spans="1:7" s="51" customFormat="1" x14ac:dyDescent="0.2">
      <c r="A65" s="141">
        <v>41759</v>
      </c>
      <c r="B65" s="130">
        <v>61.5</v>
      </c>
      <c r="C65" s="51" t="s">
        <v>16</v>
      </c>
      <c r="D65" s="51" t="s">
        <v>20</v>
      </c>
      <c r="E65" s="140" t="s">
        <v>21</v>
      </c>
      <c r="F65" s="131"/>
      <c r="G65" s="147"/>
    </row>
    <row r="66" spans="1:7" s="51" customFormat="1" x14ac:dyDescent="0.2">
      <c r="A66" s="141">
        <v>41761</v>
      </c>
      <c r="B66" s="130">
        <v>54.5</v>
      </c>
      <c r="C66" s="51" t="s">
        <v>16</v>
      </c>
      <c r="D66" s="51" t="s">
        <v>20</v>
      </c>
      <c r="E66" s="140" t="s">
        <v>21</v>
      </c>
      <c r="F66" s="131"/>
      <c r="G66" s="147"/>
    </row>
    <row r="67" spans="1:7" s="51" customFormat="1" x14ac:dyDescent="0.2">
      <c r="A67" s="141">
        <v>41761</v>
      </c>
      <c r="B67" s="130">
        <f>4.89+209.15</f>
        <v>214.04</v>
      </c>
      <c r="C67" s="51" t="s">
        <v>98</v>
      </c>
      <c r="D67" s="117" t="s">
        <v>50</v>
      </c>
      <c r="E67" s="140" t="s">
        <v>18</v>
      </c>
      <c r="F67" s="131"/>
      <c r="G67" s="147"/>
    </row>
    <row r="68" spans="1:7" s="51" customFormat="1" x14ac:dyDescent="0.2">
      <c r="A68" s="141">
        <v>41767</v>
      </c>
      <c r="B68" s="130">
        <v>16</v>
      </c>
      <c r="C68" s="51" t="s">
        <v>16</v>
      </c>
      <c r="D68" s="51" t="s">
        <v>19</v>
      </c>
      <c r="E68" s="140" t="s">
        <v>18</v>
      </c>
      <c r="F68" s="131"/>
      <c r="G68" s="147"/>
    </row>
    <row r="69" spans="1:7" s="51" customFormat="1" x14ac:dyDescent="0.2">
      <c r="A69" s="141">
        <v>41767</v>
      </c>
      <c r="B69" s="130">
        <v>65</v>
      </c>
      <c r="C69" s="51" t="s">
        <v>16</v>
      </c>
      <c r="D69" s="51" t="s">
        <v>22</v>
      </c>
      <c r="E69" s="140" t="s">
        <v>18</v>
      </c>
      <c r="F69" s="131"/>
      <c r="G69" s="147"/>
    </row>
    <row r="70" spans="1:7" s="51" customFormat="1" x14ac:dyDescent="0.2">
      <c r="A70" s="141">
        <v>41778</v>
      </c>
      <c r="B70" s="130">
        <v>16</v>
      </c>
      <c r="C70" s="51" t="s">
        <v>16</v>
      </c>
      <c r="D70" s="51" t="s">
        <v>19</v>
      </c>
      <c r="E70" s="139" t="s">
        <v>18</v>
      </c>
      <c r="F70" s="131"/>
      <c r="G70" s="147"/>
    </row>
    <row r="71" spans="1:7" s="51" customFormat="1" x14ac:dyDescent="0.2">
      <c r="A71" s="141">
        <v>41780</v>
      </c>
      <c r="B71" s="130">
        <v>65</v>
      </c>
      <c r="C71" s="51" t="s">
        <v>16</v>
      </c>
      <c r="D71" s="51" t="s">
        <v>22</v>
      </c>
      <c r="E71" s="140" t="s">
        <v>18</v>
      </c>
      <c r="F71" s="131"/>
      <c r="G71" s="147"/>
    </row>
    <row r="72" spans="1:7" s="51" customFormat="1" x14ac:dyDescent="0.2">
      <c r="A72" s="141">
        <v>41782</v>
      </c>
      <c r="B72" s="130">
        <v>29</v>
      </c>
      <c r="C72" s="51" t="s">
        <v>16</v>
      </c>
      <c r="D72" s="51" t="s">
        <v>20</v>
      </c>
      <c r="E72" s="140" t="s">
        <v>21</v>
      </c>
      <c r="F72" s="131"/>
      <c r="G72" s="147"/>
    </row>
    <row r="73" spans="1:7" s="51" customFormat="1" x14ac:dyDescent="0.2">
      <c r="A73" s="141">
        <v>41785</v>
      </c>
      <c r="B73" s="130">
        <v>16</v>
      </c>
      <c r="C73" s="51" t="s">
        <v>16</v>
      </c>
      <c r="D73" s="51" t="s">
        <v>19</v>
      </c>
      <c r="E73" s="140" t="s">
        <v>18</v>
      </c>
      <c r="F73" s="131"/>
      <c r="G73" s="147"/>
    </row>
    <row r="74" spans="1:7" s="51" customFormat="1" x14ac:dyDescent="0.2">
      <c r="A74" s="141">
        <v>41786</v>
      </c>
      <c r="B74" s="130">
        <v>64</v>
      </c>
      <c r="C74" s="51" t="s">
        <v>16</v>
      </c>
      <c r="D74" s="51" t="s">
        <v>20</v>
      </c>
      <c r="E74" s="140" t="s">
        <v>21</v>
      </c>
      <c r="F74" s="131"/>
      <c r="G74" s="147"/>
    </row>
    <row r="75" spans="1:7" s="51" customFormat="1" x14ac:dyDescent="0.2">
      <c r="A75" s="141">
        <v>41786</v>
      </c>
      <c r="B75" s="130">
        <v>65</v>
      </c>
      <c r="C75" s="51" t="s">
        <v>16</v>
      </c>
      <c r="D75" s="51" t="s">
        <v>22</v>
      </c>
      <c r="E75" s="140" t="s">
        <v>18</v>
      </c>
      <c r="F75" s="131"/>
      <c r="G75" s="147"/>
    </row>
    <row r="76" spans="1:7" s="51" customFormat="1" x14ac:dyDescent="0.2">
      <c r="A76" s="141">
        <v>41800</v>
      </c>
      <c r="B76" s="130">
        <v>32</v>
      </c>
      <c r="C76" s="51" t="s">
        <v>95</v>
      </c>
      <c r="D76" s="51" t="s">
        <v>19</v>
      </c>
      <c r="E76" s="140" t="s">
        <v>18</v>
      </c>
      <c r="F76" s="131"/>
      <c r="G76" s="147"/>
    </row>
    <row r="77" spans="1:7" s="51" customFormat="1" x14ac:dyDescent="0.2">
      <c r="A77" s="141">
        <v>41801</v>
      </c>
      <c r="B77" s="130">
        <v>64</v>
      </c>
      <c r="C77" s="51" t="s">
        <v>16</v>
      </c>
      <c r="D77" s="51" t="s">
        <v>20</v>
      </c>
      <c r="E77" s="140" t="s">
        <v>21</v>
      </c>
      <c r="F77" s="131"/>
      <c r="G77" s="147"/>
    </row>
    <row r="78" spans="1:7" s="51" customFormat="1" x14ac:dyDescent="0.2">
      <c r="A78" s="141">
        <v>41806</v>
      </c>
      <c r="B78" s="130">
        <v>16</v>
      </c>
      <c r="C78" s="51" t="s">
        <v>16</v>
      </c>
      <c r="D78" s="51" t="s">
        <v>19</v>
      </c>
      <c r="E78" s="140" t="s">
        <v>18</v>
      </c>
      <c r="F78" s="131"/>
      <c r="G78" s="147"/>
    </row>
    <row r="79" spans="1:7" s="51" customFormat="1" x14ac:dyDescent="0.2">
      <c r="A79" s="141">
        <v>41811</v>
      </c>
      <c r="B79" s="130">
        <v>160</v>
      </c>
      <c r="C79" s="51" t="s">
        <v>99</v>
      </c>
      <c r="D79" s="51" t="s">
        <v>17</v>
      </c>
      <c r="E79" s="140" t="s">
        <v>18</v>
      </c>
      <c r="F79" s="131"/>
      <c r="G79" s="147"/>
    </row>
    <row r="80" spans="1:7" s="51" customFormat="1" x14ac:dyDescent="0.2">
      <c r="A80" s="141">
        <v>41811</v>
      </c>
      <c r="B80" s="130">
        <v>70</v>
      </c>
      <c r="C80" s="51" t="s">
        <v>16</v>
      </c>
      <c r="D80" s="51" t="s">
        <v>22</v>
      </c>
      <c r="E80" s="140" t="s">
        <v>18</v>
      </c>
      <c r="F80" s="131"/>
      <c r="G80" s="147"/>
    </row>
    <row r="81" spans="1:8" s="51" customFormat="1" x14ac:dyDescent="0.2">
      <c r="A81" s="141">
        <v>41815</v>
      </c>
      <c r="B81" s="130">
        <v>50</v>
      </c>
      <c r="C81" s="51" t="s">
        <v>16</v>
      </c>
      <c r="D81" s="51" t="s">
        <v>22</v>
      </c>
      <c r="E81" s="140" t="s">
        <v>18</v>
      </c>
      <c r="F81" s="131"/>
      <c r="G81" s="147"/>
    </row>
    <row r="82" spans="1:8" s="51" customFormat="1" x14ac:dyDescent="0.2">
      <c r="A82" s="141">
        <v>41815</v>
      </c>
      <c r="B82" s="130">
        <v>65</v>
      </c>
      <c r="C82" s="51" t="s">
        <v>16</v>
      </c>
      <c r="D82" s="51" t="s">
        <v>22</v>
      </c>
      <c r="E82" s="140" t="s">
        <v>18</v>
      </c>
      <c r="F82" s="131"/>
      <c r="G82" s="147"/>
    </row>
    <row r="83" spans="1:8" s="41" customFormat="1" x14ac:dyDescent="0.2">
      <c r="A83" s="125"/>
      <c r="B83" s="116"/>
      <c r="C83" s="117"/>
      <c r="D83" s="117"/>
      <c r="E83" s="124"/>
      <c r="G83" s="148"/>
    </row>
    <row r="84" spans="1:8" s="119" customFormat="1" x14ac:dyDescent="0.2">
      <c r="A84" s="114" t="s">
        <v>23</v>
      </c>
      <c r="B84" s="132">
        <f>SUM(B27:B83)</f>
        <v>2851.29</v>
      </c>
      <c r="C84" s="7"/>
      <c r="D84" s="7"/>
      <c r="E84" s="115"/>
      <c r="G84" s="149"/>
    </row>
    <row r="85" spans="1:8" x14ac:dyDescent="0.2">
      <c r="A85" s="27"/>
      <c r="B85" s="15"/>
      <c r="C85" s="15"/>
      <c r="D85" s="15"/>
      <c r="E85" s="28"/>
    </row>
    <row r="86" spans="1:8" x14ac:dyDescent="0.2">
      <c r="A86" s="36"/>
      <c r="B86" s="1"/>
      <c r="C86" s="1"/>
      <c r="D86" s="1"/>
      <c r="E86" s="37"/>
    </row>
    <row r="87" spans="1:8" s="8" customFormat="1" ht="31.5" x14ac:dyDescent="0.25">
      <c r="A87" s="31" t="s">
        <v>24</v>
      </c>
      <c r="B87" s="12" t="s">
        <v>25</v>
      </c>
      <c r="C87" s="6"/>
      <c r="D87" s="6"/>
      <c r="E87" s="32"/>
      <c r="G87" s="145"/>
    </row>
    <row r="88" spans="1:8" s="7" customFormat="1" x14ac:dyDescent="0.2">
      <c r="A88" s="25" t="s">
        <v>8</v>
      </c>
      <c r="B88" s="3" t="s">
        <v>9</v>
      </c>
      <c r="C88" s="3"/>
      <c r="D88" s="3"/>
      <c r="E88" s="26"/>
      <c r="G88" s="144"/>
    </row>
    <row r="89" spans="1:8" s="7" customFormat="1" x14ac:dyDescent="0.2">
      <c r="A89" s="114"/>
      <c r="E89" s="115"/>
      <c r="G89" s="144"/>
      <c r="H89" s="41"/>
    </row>
    <row r="90" spans="1:8" s="7" customFormat="1" x14ac:dyDescent="0.2">
      <c r="A90" s="114" t="s">
        <v>59</v>
      </c>
      <c r="C90" s="7" t="s">
        <v>17</v>
      </c>
      <c r="D90" s="7" t="s">
        <v>61</v>
      </c>
      <c r="E90" s="115" t="s">
        <v>60</v>
      </c>
      <c r="F90" s="160"/>
      <c r="G90" s="144"/>
      <c r="H90" s="41"/>
    </row>
    <row r="91" spans="1:8" s="7" customFormat="1" x14ac:dyDescent="0.2">
      <c r="A91" s="172">
        <v>41842</v>
      </c>
      <c r="B91" s="162">
        <v>278</v>
      </c>
      <c r="C91" s="17" t="s">
        <v>111</v>
      </c>
      <c r="D91" s="17" t="s">
        <v>21</v>
      </c>
      <c r="E91" s="17" t="s">
        <v>18</v>
      </c>
      <c r="F91" s="160"/>
      <c r="G91" s="144"/>
      <c r="H91" s="41"/>
    </row>
    <row r="92" spans="1:8" s="7" customFormat="1" x14ac:dyDescent="0.2">
      <c r="A92" s="172">
        <v>41849</v>
      </c>
      <c r="B92" s="162">
        <v>169</v>
      </c>
      <c r="C92" s="17" t="s">
        <v>16</v>
      </c>
      <c r="D92" s="17" t="s">
        <v>21</v>
      </c>
      <c r="E92" s="17" t="s">
        <v>18</v>
      </c>
      <c r="F92" s="160"/>
      <c r="G92" s="144"/>
      <c r="H92" s="41"/>
    </row>
    <row r="93" spans="1:8" s="7" customFormat="1" x14ac:dyDescent="0.2">
      <c r="A93" s="172">
        <v>41851</v>
      </c>
      <c r="B93" s="162">
        <v>50</v>
      </c>
      <c r="C93" s="17" t="s">
        <v>16</v>
      </c>
      <c r="D93" s="17" t="s">
        <v>18</v>
      </c>
      <c r="E93" s="17" t="s">
        <v>21</v>
      </c>
      <c r="F93" s="160"/>
      <c r="G93" s="144"/>
      <c r="H93" s="41"/>
    </row>
    <row r="94" spans="1:8" s="122" customFormat="1" x14ac:dyDescent="0.2">
      <c r="A94" s="172">
        <v>41498</v>
      </c>
      <c r="B94" s="162">
        <v>75.669999999999987</v>
      </c>
      <c r="C94" s="17" t="s">
        <v>112</v>
      </c>
      <c r="D94" s="17" t="s">
        <v>21</v>
      </c>
      <c r="E94" s="123" t="s">
        <v>18</v>
      </c>
      <c r="F94" s="161"/>
      <c r="G94" s="150"/>
    </row>
    <row r="95" spans="1:8" s="122" customFormat="1" x14ac:dyDescent="0.2">
      <c r="A95" s="172">
        <v>41498</v>
      </c>
      <c r="B95" s="162">
        <v>109.24999999999999</v>
      </c>
      <c r="C95" s="17" t="s">
        <v>112</v>
      </c>
      <c r="D95" s="17" t="s">
        <v>18</v>
      </c>
      <c r="E95" s="123" t="s">
        <v>21</v>
      </c>
      <c r="F95" s="161"/>
      <c r="G95" s="150"/>
    </row>
    <row r="96" spans="1:8" s="122" customFormat="1" x14ac:dyDescent="0.2">
      <c r="A96" s="172">
        <v>41513</v>
      </c>
      <c r="B96" s="162">
        <v>33.809999999999995</v>
      </c>
      <c r="C96" s="17" t="s">
        <v>16</v>
      </c>
      <c r="D96" s="17" t="s">
        <v>21</v>
      </c>
      <c r="E96" s="123" t="s">
        <v>18</v>
      </c>
      <c r="F96" s="161"/>
      <c r="G96" s="150"/>
    </row>
    <row r="97" spans="1:7" s="122" customFormat="1" x14ac:dyDescent="0.2">
      <c r="A97" s="172">
        <v>41515</v>
      </c>
      <c r="B97" s="162">
        <v>21.159999999999997</v>
      </c>
      <c r="C97" s="17" t="s">
        <v>16</v>
      </c>
      <c r="D97" s="17" t="s">
        <v>18</v>
      </c>
      <c r="E97" s="123" t="s">
        <v>21</v>
      </c>
      <c r="F97" s="161"/>
      <c r="G97" s="150"/>
    </row>
    <row r="98" spans="1:7" s="122" customFormat="1" x14ac:dyDescent="0.2">
      <c r="A98" s="172">
        <v>41520</v>
      </c>
      <c r="B98" s="162">
        <v>54.969999999999992</v>
      </c>
      <c r="C98" s="17" t="s">
        <v>16</v>
      </c>
      <c r="D98" s="17" t="s">
        <v>21</v>
      </c>
      <c r="E98" s="123" t="s">
        <v>18</v>
      </c>
      <c r="F98" s="161"/>
      <c r="G98" s="150"/>
    </row>
    <row r="99" spans="1:7" s="122" customFormat="1" x14ac:dyDescent="0.2">
      <c r="A99" s="172">
        <v>41526</v>
      </c>
      <c r="B99" s="162">
        <v>173.995</v>
      </c>
      <c r="C99" s="17" t="s">
        <v>16</v>
      </c>
      <c r="D99" s="17" t="s">
        <v>21</v>
      </c>
      <c r="E99" s="123" t="s">
        <v>18</v>
      </c>
      <c r="F99" s="161"/>
      <c r="G99" s="150"/>
    </row>
    <row r="100" spans="1:7" s="122" customFormat="1" x14ac:dyDescent="0.2">
      <c r="A100" s="172">
        <v>41527</v>
      </c>
      <c r="B100" s="162">
        <f>280.025+69+113.97+74.98</f>
        <v>537.97500000000002</v>
      </c>
      <c r="C100" s="17" t="s">
        <v>16</v>
      </c>
      <c r="D100" s="17" t="s">
        <v>18</v>
      </c>
      <c r="E100" s="123" t="s">
        <v>21</v>
      </c>
      <c r="F100" s="161"/>
      <c r="G100" s="150"/>
    </row>
    <row r="101" spans="1:7" s="122" customFormat="1" x14ac:dyDescent="0.2">
      <c r="A101" s="172">
        <v>41534</v>
      </c>
      <c r="B101" s="162">
        <f>198.95+165.025</f>
        <v>363.97500000000002</v>
      </c>
      <c r="C101" s="17" t="s">
        <v>16</v>
      </c>
      <c r="D101" s="17" t="s">
        <v>21</v>
      </c>
      <c r="E101" s="123" t="s">
        <v>18</v>
      </c>
      <c r="F101" s="161"/>
      <c r="G101" s="150"/>
    </row>
    <row r="102" spans="1:7" s="122" customFormat="1" x14ac:dyDescent="0.2">
      <c r="A102" s="172">
        <v>41536</v>
      </c>
      <c r="B102" s="162">
        <f>50.03+244.03+50.03</f>
        <v>344.09000000000003</v>
      </c>
      <c r="C102" s="17" t="s">
        <v>16</v>
      </c>
      <c r="D102" s="17" t="s">
        <v>18</v>
      </c>
      <c r="E102" s="123" t="s">
        <v>21</v>
      </c>
      <c r="F102" s="161"/>
      <c r="G102" s="150"/>
    </row>
    <row r="103" spans="1:7" s="122" customFormat="1" x14ac:dyDescent="0.2">
      <c r="A103" s="172">
        <v>41541</v>
      </c>
      <c r="B103" s="162">
        <v>198.95</v>
      </c>
      <c r="C103" s="17" t="s">
        <v>100</v>
      </c>
      <c r="D103" s="17" t="s">
        <v>21</v>
      </c>
      <c r="E103" s="123" t="s">
        <v>57</v>
      </c>
      <c r="F103" s="161"/>
      <c r="G103" s="150"/>
    </row>
    <row r="104" spans="1:7" s="122" customFormat="1" x14ac:dyDescent="0.2">
      <c r="A104" s="172">
        <v>41541</v>
      </c>
      <c r="B104" s="162">
        <v>143.97999999999999</v>
      </c>
      <c r="C104" s="17" t="s">
        <v>100</v>
      </c>
      <c r="D104" s="17" t="s">
        <v>57</v>
      </c>
      <c r="E104" s="123" t="s">
        <v>21</v>
      </c>
      <c r="F104" s="161"/>
      <c r="G104" s="150"/>
    </row>
    <row r="105" spans="1:7" s="122" customFormat="1" x14ac:dyDescent="0.2">
      <c r="A105" s="172">
        <v>41549</v>
      </c>
      <c r="B105" s="162">
        <v>244.02999999999997</v>
      </c>
      <c r="C105" s="17" t="s">
        <v>16</v>
      </c>
      <c r="D105" s="17" t="s">
        <v>21</v>
      </c>
      <c r="E105" s="123" t="s">
        <v>18</v>
      </c>
      <c r="F105" s="161"/>
      <c r="G105" s="150"/>
    </row>
    <row r="106" spans="1:7" s="122" customFormat="1" x14ac:dyDescent="0.2">
      <c r="A106" s="172">
        <v>41550</v>
      </c>
      <c r="B106" s="162">
        <v>244.02999999999997</v>
      </c>
      <c r="C106" s="17" t="s">
        <v>16</v>
      </c>
      <c r="D106" s="17" t="s">
        <v>18</v>
      </c>
      <c r="E106" s="123" t="s">
        <v>21</v>
      </c>
      <c r="F106" s="161"/>
      <c r="G106" s="150"/>
    </row>
    <row r="107" spans="1:7" s="122" customFormat="1" x14ac:dyDescent="0.2">
      <c r="A107" s="172">
        <v>41565</v>
      </c>
      <c r="B107" s="162">
        <v>323.95499999999998</v>
      </c>
      <c r="C107" s="17" t="s">
        <v>88</v>
      </c>
      <c r="D107" s="17" t="s">
        <v>21</v>
      </c>
      <c r="E107" s="123" t="s">
        <v>57</v>
      </c>
      <c r="F107" s="161"/>
      <c r="G107" s="150"/>
    </row>
    <row r="108" spans="1:7" s="122" customFormat="1" x14ac:dyDescent="0.2">
      <c r="A108" s="172">
        <v>41566</v>
      </c>
      <c r="B108" s="162">
        <v>69</v>
      </c>
      <c r="C108" s="17" t="s">
        <v>88</v>
      </c>
      <c r="D108" s="17" t="s">
        <v>57</v>
      </c>
      <c r="E108" s="123" t="s">
        <v>21</v>
      </c>
      <c r="F108" s="161"/>
      <c r="G108" s="150"/>
    </row>
    <row r="109" spans="1:7" s="122" customFormat="1" x14ac:dyDescent="0.2">
      <c r="A109" s="172">
        <v>41568</v>
      </c>
      <c r="B109" s="162">
        <v>198.95</v>
      </c>
      <c r="C109" s="17" t="s">
        <v>16</v>
      </c>
      <c r="D109" s="17" t="s">
        <v>21</v>
      </c>
      <c r="E109" s="123" t="s">
        <v>18</v>
      </c>
      <c r="F109" s="161"/>
      <c r="G109" s="150"/>
    </row>
    <row r="110" spans="1:7" s="122" customFormat="1" x14ac:dyDescent="0.2">
      <c r="A110" s="172">
        <v>41569</v>
      </c>
      <c r="B110" s="162">
        <v>93.954999999999998</v>
      </c>
      <c r="C110" s="17" t="s">
        <v>16</v>
      </c>
      <c r="D110" s="17" t="s">
        <v>18</v>
      </c>
      <c r="E110" s="123" t="s">
        <v>21</v>
      </c>
      <c r="F110" s="161"/>
      <c r="G110" s="150"/>
    </row>
    <row r="111" spans="1:7" s="122" customFormat="1" x14ac:dyDescent="0.2">
      <c r="A111" s="172">
        <v>41576</v>
      </c>
      <c r="B111" s="162">
        <v>173.995</v>
      </c>
      <c r="C111" s="17" t="s">
        <v>16</v>
      </c>
      <c r="D111" s="17" t="s">
        <v>21</v>
      </c>
      <c r="E111" s="123" t="s">
        <v>18</v>
      </c>
      <c r="F111" s="161"/>
      <c r="G111" s="150"/>
    </row>
    <row r="112" spans="1:7" s="122" customFormat="1" x14ac:dyDescent="0.2">
      <c r="A112" s="172">
        <v>41577</v>
      </c>
      <c r="B112" s="162">
        <v>113.96499999999999</v>
      </c>
      <c r="C112" s="17" t="s">
        <v>16</v>
      </c>
      <c r="D112" s="17" t="s">
        <v>18</v>
      </c>
      <c r="E112" s="123" t="s">
        <v>21</v>
      </c>
      <c r="F112" s="161"/>
      <c r="G112" s="150"/>
    </row>
    <row r="113" spans="1:7" s="122" customFormat="1" x14ac:dyDescent="0.2">
      <c r="A113" s="172">
        <v>41582</v>
      </c>
      <c r="B113" s="162">
        <v>173.995</v>
      </c>
      <c r="C113" s="17" t="s">
        <v>16</v>
      </c>
      <c r="D113" s="17" t="s">
        <v>21</v>
      </c>
      <c r="E113" s="123" t="s">
        <v>18</v>
      </c>
      <c r="F113" s="161"/>
      <c r="G113" s="150"/>
    </row>
    <row r="114" spans="1:7" s="122" customFormat="1" x14ac:dyDescent="0.2">
      <c r="A114" s="172">
        <v>41584</v>
      </c>
      <c r="B114" s="162">
        <v>133.97499999999999</v>
      </c>
      <c r="C114" s="17" t="s">
        <v>16</v>
      </c>
      <c r="D114" s="17" t="s">
        <v>18</v>
      </c>
      <c r="E114" s="123" t="s">
        <v>21</v>
      </c>
      <c r="F114" s="161"/>
      <c r="G114" s="150"/>
    </row>
    <row r="115" spans="1:7" s="122" customFormat="1" x14ac:dyDescent="0.2">
      <c r="A115" s="172">
        <v>41590</v>
      </c>
      <c r="B115" s="162">
        <f>174+50.945</f>
        <v>224.94499999999999</v>
      </c>
      <c r="C115" s="17" t="s">
        <v>16</v>
      </c>
      <c r="D115" s="17" t="s">
        <v>21</v>
      </c>
      <c r="E115" s="123" t="s">
        <v>18</v>
      </c>
      <c r="F115" s="161"/>
      <c r="G115" s="150"/>
    </row>
    <row r="116" spans="1:7" s="122" customFormat="1" x14ac:dyDescent="0.2">
      <c r="A116" s="172">
        <v>41591</v>
      </c>
      <c r="B116" s="162">
        <f>24.035+93.96</f>
        <v>117.99499999999999</v>
      </c>
      <c r="C116" s="17" t="s">
        <v>16</v>
      </c>
      <c r="D116" s="17" t="s">
        <v>18</v>
      </c>
      <c r="E116" s="123" t="s">
        <v>21</v>
      </c>
      <c r="F116" s="161"/>
      <c r="G116" s="150"/>
    </row>
    <row r="117" spans="1:7" s="122" customFormat="1" x14ac:dyDescent="0.2">
      <c r="A117" s="172">
        <v>41603</v>
      </c>
      <c r="B117" s="162">
        <v>173.995</v>
      </c>
      <c r="C117" s="17" t="s">
        <v>16</v>
      </c>
      <c r="D117" s="17" t="s">
        <v>21</v>
      </c>
      <c r="E117" s="123" t="s">
        <v>18</v>
      </c>
      <c r="F117" s="161"/>
      <c r="G117" s="150"/>
    </row>
    <row r="118" spans="1:7" s="122" customFormat="1" x14ac:dyDescent="0.2">
      <c r="A118" s="172">
        <v>41604</v>
      </c>
      <c r="B118" s="162">
        <f>84.985+113.97+135.01</f>
        <v>333.96499999999997</v>
      </c>
      <c r="C118" s="17" t="s">
        <v>16</v>
      </c>
      <c r="D118" s="17" t="s">
        <v>18</v>
      </c>
      <c r="E118" s="123" t="s">
        <v>21</v>
      </c>
      <c r="F118" s="161"/>
      <c r="G118" s="150"/>
    </row>
    <row r="119" spans="1:7" s="122" customFormat="1" x14ac:dyDescent="0.2">
      <c r="A119" s="172">
        <v>41611</v>
      </c>
      <c r="B119" s="162">
        <f>174+30.245</f>
        <v>204.245</v>
      </c>
      <c r="C119" s="17" t="s">
        <v>16</v>
      </c>
      <c r="D119" s="17" t="s">
        <v>21</v>
      </c>
      <c r="E119" s="123" t="s">
        <v>18</v>
      </c>
      <c r="F119" s="161"/>
      <c r="G119" s="150"/>
    </row>
    <row r="120" spans="1:7" s="122" customFormat="1" x14ac:dyDescent="0.2">
      <c r="A120" s="172">
        <v>41614</v>
      </c>
      <c r="B120" s="162">
        <v>79.004999999999995</v>
      </c>
      <c r="C120" s="17" t="s">
        <v>84</v>
      </c>
      <c r="D120" s="17" t="s">
        <v>18</v>
      </c>
      <c r="E120" s="140" t="s">
        <v>79</v>
      </c>
      <c r="F120" s="161"/>
      <c r="G120" s="150"/>
    </row>
    <row r="121" spans="1:7" s="122" customFormat="1" x14ac:dyDescent="0.2">
      <c r="A121" s="172">
        <v>41614</v>
      </c>
      <c r="B121" s="162">
        <v>90.16</v>
      </c>
      <c r="C121" s="17" t="s">
        <v>84</v>
      </c>
      <c r="D121" s="17" t="s">
        <v>80</v>
      </c>
      <c r="E121" s="123" t="s">
        <v>18</v>
      </c>
      <c r="F121" s="161"/>
      <c r="G121" s="150"/>
    </row>
    <row r="122" spans="1:7" s="122" customFormat="1" x14ac:dyDescent="0.2">
      <c r="A122" s="172">
        <v>41614</v>
      </c>
      <c r="B122" s="162">
        <f>113.97+166.865</f>
        <v>280.83500000000004</v>
      </c>
      <c r="C122" s="17" t="s">
        <v>113</v>
      </c>
      <c r="D122" s="17" t="s">
        <v>18</v>
      </c>
      <c r="E122" s="123" t="s">
        <v>21</v>
      </c>
      <c r="F122" s="161"/>
      <c r="G122" s="150"/>
    </row>
    <row r="123" spans="1:7" s="122" customFormat="1" x14ac:dyDescent="0.2">
      <c r="A123" s="172">
        <v>41619</v>
      </c>
      <c r="B123" s="162">
        <v>284.04999999999995</v>
      </c>
      <c r="C123" s="17" t="s">
        <v>16</v>
      </c>
      <c r="D123" s="17" t="s">
        <v>21</v>
      </c>
      <c r="E123" s="123" t="s">
        <v>18</v>
      </c>
      <c r="F123" s="161"/>
      <c r="G123" s="150"/>
    </row>
    <row r="124" spans="1:7" s="122" customFormat="1" x14ac:dyDescent="0.2">
      <c r="A124" s="172">
        <v>41619</v>
      </c>
      <c r="B124" s="162">
        <v>363.97499999999997</v>
      </c>
      <c r="C124" s="17" t="s">
        <v>16</v>
      </c>
      <c r="D124" s="17" t="s">
        <v>18</v>
      </c>
      <c r="E124" s="123" t="s">
        <v>21</v>
      </c>
      <c r="F124" s="161"/>
      <c r="G124" s="150"/>
    </row>
    <row r="125" spans="1:7" s="171" customFormat="1" x14ac:dyDescent="0.2">
      <c r="A125" s="173">
        <v>41628</v>
      </c>
      <c r="B125" s="166">
        <v>268.98500000000001</v>
      </c>
      <c r="C125" s="17" t="s">
        <v>16</v>
      </c>
      <c r="D125" s="167" t="s">
        <v>81</v>
      </c>
      <c r="E125" s="168" t="s">
        <v>18</v>
      </c>
      <c r="F125" s="169"/>
      <c r="G125" s="170"/>
    </row>
    <row r="126" spans="1:7" s="122" customFormat="1" x14ac:dyDescent="0.2">
      <c r="A126" s="172">
        <v>41628</v>
      </c>
      <c r="B126" s="162">
        <v>198.95</v>
      </c>
      <c r="C126" s="17" t="s">
        <v>16</v>
      </c>
      <c r="D126" s="17" t="s">
        <v>18</v>
      </c>
      <c r="E126" s="123" t="s">
        <v>21</v>
      </c>
      <c r="F126" s="161"/>
      <c r="G126" s="150"/>
    </row>
    <row r="127" spans="1:7" s="122" customFormat="1" x14ac:dyDescent="0.2">
      <c r="A127" s="172">
        <v>41652</v>
      </c>
      <c r="B127" s="162">
        <v>93.954999999999998</v>
      </c>
      <c r="C127" s="17" t="s">
        <v>16</v>
      </c>
      <c r="D127" s="17" t="s">
        <v>21</v>
      </c>
      <c r="E127" s="123" t="s">
        <v>18</v>
      </c>
      <c r="F127" s="161"/>
      <c r="G127" s="150"/>
    </row>
    <row r="128" spans="1:7" s="122" customFormat="1" x14ac:dyDescent="0.2">
      <c r="A128" s="172">
        <v>41653</v>
      </c>
      <c r="B128" s="162">
        <v>133.75</v>
      </c>
      <c r="C128" s="17" t="s">
        <v>16</v>
      </c>
      <c r="D128" s="17" t="s">
        <v>18</v>
      </c>
      <c r="E128" s="123" t="s">
        <v>21</v>
      </c>
      <c r="F128" s="161"/>
      <c r="G128" s="150"/>
    </row>
    <row r="129" spans="1:7" s="122" customFormat="1" x14ac:dyDescent="0.2">
      <c r="A129" s="172">
        <v>41667</v>
      </c>
      <c r="B129" s="162">
        <v>244.02999999999997</v>
      </c>
      <c r="C129" s="17" t="s">
        <v>16</v>
      </c>
      <c r="D129" s="17" t="s">
        <v>21</v>
      </c>
      <c r="E129" s="123" t="s">
        <v>18</v>
      </c>
      <c r="F129" s="161"/>
      <c r="G129" s="150"/>
    </row>
    <row r="130" spans="1:7" s="122" customFormat="1" x14ac:dyDescent="0.2">
      <c r="A130" s="172">
        <v>41669</v>
      </c>
      <c r="B130" s="162">
        <v>244.02999999999997</v>
      </c>
      <c r="C130" s="17" t="s">
        <v>16</v>
      </c>
      <c r="D130" s="17" t="s">
        <v>18</v>
      </c>
      <c r="E130" s="123" t="s">
        <v>21</v>
      </c>
      <c r="F130" s="161"/>
      <c r="G130" s="150"/>
    </row>
    <row r="131" spans="1:7" s="122" customFormat="1" x14ac:dyDescent="0.2">
      <c r="A131" s="172">
        <v>41673</v>
      </c>
      <c r="B131" s="162">
        <v>173.995</v>
      </c>
      <c r="C131" s="17" t="s">
        <v>16</v>
      </c>
      <c r="D131" s="17" t="s">
        <v>21</v>
      </c>
      <c r="E131" s="123" t="s">
        <v>18</v>
      </c>
      <c r="F131" s="161"/>
      <c r="G131" s="150"/>
    </row>
    <row r="132" spans="1:7" s="122" customFormat="1" x14ac:dyDescent="0.2">
      <c r="A132" s="172">
        <v>41674</v>
      </c>
      <c r="B132" s="162">
        <v>93.954999999999998</v>
      </c>
      <c r="C132" s="17" t="s">
        <v>16</v>
      </c>
      <c r="D132" s="17" t="s">
        <v>18</v>
      </c>
      <c r="E132" s="123" t="s">
        <v>21</v>
      </c>
      <c r="F132" s="161"/>
      <c r="G132" s="150"/>
    </row>
    <row r="133" spans="1:7" s="122" customFormat="1" x14ac:dyDescent="0.2">
      <c r="A133" s="172">
        <v>41695</v>
      </c>
      <c r="B133" s="162">
        <f>174+86.595</f>
        <v>260.59500000000003</v>
      </c>
      <c r="C133" s="17" t="s">
        <v>16</v>
      </c>
      <c r="D133" s="17" t="s">
        <v>21</v>
      </c>
      <c r="E133" s="123" t="s">
        <v>18</v>
      </c>
      <c r="F133" s="161"/>
      <c r="G133" s="150"/>
    </row>
    <row r="134" spans="1:7" s="122" customFormat="1" x14ac:dyDescent="0.2">
      <c r="A134" s="172">
        <v>41696</v>
      </c>
      <c r="B134" s="162">
        <f>93.96+33.35</f>
        <v>127.31</v>
      </c>
      <c r="C134" s="17" t="s">
        <v>16</v>
      </c>
      <c r="D134" s="17" t="s">
        <v>18</v>
      </c>
      <c r="E134" s="123" t="s">
        <v>21</v>
      </c>
      <c r="F134" s="161"/>
      <c r="G134" s="150"/>
    </row>
    <row r="135" spans="1:7" s="122" customFormat="1" x14ac:dyDescent="0.2">
      <c r="A135" s="172">
        <v>41715</v>
      </c>
      <c r="B135" s="162">
        <v>173.995</v>
      </c>
      <c r="C135" s="17" t="s">
        <v>16</v>
      </c>
      <c r="D135" s="17" t="s">
        <v>21</v>
      </c>
      <c r="E135" s="123" t="s">
        <v>18</v>
      </c>
      <c r="F135" s="161"/>
      <c r="G135" s="150"/>
    </row>
    <row r="136" spans="1:7" s="122" customFormat="1" x14ac:dyDescent="0.2">
      <c r="A136" s="172">
        <v>41717</v>
      </c>
      <c r="B136" s="162">
        <v>69</v>
      </c>
      <c r="C136" s="17" t="s">
        <v>16</v>
      </c>
      <c r="D136" s="17" t="s">
        <v>18</v>
      </c>
      <c r="E136" s="123" t="s">
        <v>21</v>
      </c>
      <c r="F136" s="161"/>
      <c r="G136" s="150"/>
    </row>
    <row r="137" spans="1:7" s="122" customFormat="1" x14ac:dyDescent="0.2">
      <c r="A137" s="172">
        <v>41726</v>
      </c>
      <c r="B137" s="162">
        <v>323.95499999999998</v>
      </c>
      <c r="C137" s="17" t="s">
        <v>86</v>
      </c>
      <c r="D137" s="17" t="s">
        <v>21</v>
      </c>
      <c r="E137" s="123" t="s">
        <v>57</v>
      </c>
      <c r="F137" s="161"/>
      <c r="G137" s="150"/>
    </row>
    <row r="138" spans="1:7" s="122" customFormat="1" x14ac:dyDescent="0.2">
      <c r="A138" s="172">
        <v>41727</v>
      </c>
      <c r="B138" s="162">
        <v>234.02499999999998</v>
      </c>
      <c r="C138" s="17" t="s">
        <v>86</v>
      </c>
      <c r="D138" s="17" t="s">
        <v>57</v>
      </c>
      <c r="E138" s="123" t="s">
        <v>21</v>
      </c>
      <c r="F138" s="161"/>
      <c r="G138" s="150"/>
    </row>
    <row r="139" spans="1:7" s="122" customFormat="1" x14ac:dyDescent="0.2">
      <c r="A139" s="172">
        <v>41731</v>
      </c>
      <c r="B139" s="162">
        <f>79.81+22.08</f>
        <v>101.89</v>
      </c>
      <c r="C139" s="17" t="s">
        <v>16</v>
      </c>
      <c r="D139" s="17" t="s">
        <v>21</v>
      </c>
      <c r="E139" s="123" t="s">
        <v>18</v>
      </c>
      <c r="F139" s="161"/>
      <c r="G139" s="150"/>
    </row>
    <row r="140" spans="1:7" s="122" customFormat="1" x14ac:dyDescent="0.2">
      <c r="A140" s="172">
        <v>41732</v>
      </c>
      <c r="B140" s="162">
        <v>181.01</v>
      </c>
      <c r="C140" s="17" t="s">
        <v>85</v>
      </c>
      <c r="D140" s="17" t="s">
        <v>21</v>
      </c>
      <c r="E140" s="140" t="s">
        <v>82</v>
      </c>
      <c r="F140" s="161"/>
      <c r="G140" s="150"/>
    </row>
    <row r="141" spans="1:7" s="122" customFormat="1" x14ac:dyDescent="0.2">
      <c r="A141" s="172">
        <v>41733</v>
      </c>
      <c r="B141" s="162">
        <v>50.714999999999996</v>
      </c>
      <c r="C141" s="17" t="s">
        <v>85</v>
      </c>
      <c r="D141" s="17" t="s">
        <v>83</v>
      </c>
      <c r="E141" s="123" t="s">
        <v>18</v>
      </c>
      <c r="F141" s="161"/>
      <c r="G141" s="150"/>
    </row>
    <row r="142" spans="1:7" s="122" customFormat="1" x14ac:dyDescent="0.2">
      <c r="A142" s="172">
        <v>41733</v>
      </c>
      <c r="B142" s="162">
        <v>123.27999999999999</v>
      </c>
      <c r="C142" s="17" t="s">
        <v>85</v>
      </c>
      <c r="D142" s="17" t="s">
        <v>18</v>
      </c>
      <c r="E142" s="123" t="s">
        <v>21</v>
      </c>
      <c r="F142" s="161"/>
      <c r="G142" s="150"/>
    </row>
    <row r="143" spans="1:7" s="122" customFormat="1" x14ac:dyDescent="0.2">
      <c r="A143" s="172">
        <v>41734</v>
      </c>
      <c r="B143" s="162">
        <f>146.28+157.78</f>
        <v>304.06</v>
      </c>
      <c r="C143" s="51" t="s">
        <v>87</v>
      </c>
      <c r="D143" s="17" t="s">
        <v>18</v>
      </c>
      <c r="E143" s="123" t="s">
        <v>21</v>
      </c>
      <c r="F143" s="161"/>
      <c r="G143" s="150"/>
    </row>
    <row r="144" spans="1:7" s="122" customFormat="1" x14ac:dyDescent="0.2">
      <c r="A144" s="172">
        <v>41737</v>
      </c>
      <c r="B144" s="162">
        <f>174+30.245</f>
        <v>204.245</v>
      </c>
      <c r="C144" s="17" t="s">
        <v>16</v>
      </c>
      <c r="D144" s="17" t="s">
        <v>21</v>
      </c>
      <c r="E144" s="123" t="s">
        <v>18</v>
      </c>
      <c r="F144" s="161"/>
      <c r="G144" s="150"/>
    </row>
    <row r="145" spans="1:7" s="122" customFormat="1" x14ac:dyDescent="0.2">
      <c r="A145" s="172">
        <v>41738</v>
      </c>
      <c r="B145" s="162">
        <f>113.97+19.78</f>
        <v>133.75</v>
      </c>
      <c r="C145" s="17" t="s">
        <v>16</v>
      </c>
      <c r="D145" s="17" t="s">
        <v>18</v>
      </c>
      <c r="E145" s="123" t="s">
        <v>21</v>
      </c>
      <c r="F145" s="161"/>
      <c r="G145" s="150"/>
    </row>
    <row r="146" spans="1:7" s="122" customFormat="1" x14ac:dyDescent="0.2">
      <c r="A146" s="172">
        <v>41743</v>
      </c>
      <c r="B146" s="162">
        <v>173.995</v>
      </c>
      <c r="C146" s="17" t="s">
        <v>16</v>
      </c>
      <c r="D146" s="17" t="s">
        <v>21</v>
      </c>
      <c r="E146" s="123" t="s">
        <v>18</v>
      </c>
      <c r="F146" s="161"/>
      <c r="G146" s="150"/>
    </row>
    <row r="147" spans="1:7" s="122" customFormat="1" x14ac:dyDescent="0.2">
      <c r="A147" s="172">
        <v>41745</v>
      </c>
      <c r="B147" s="162">
        <v>69</v>
      </c>
      <c r="C147" s="17" t="s">
        <v>16</v>
      </c>
      <c r="D147" s="17" t="s">
        <v>18</v>
      </c>
      <c r="E147" s="123" t="s">
        <v>21</v>
      </c>
      <c r="F147" s="161"/>
      <c r="G147" s="150"/>
    </row>
    <row r="148" spans="1:7" s="122" customFormat="1" x14ac:dyDescent="0.2">
      <c r="A148" s="172">
        <v>41758</v>
      </c>
      <c r="B148" s="162">
        <f>174+35.765</f>
        <v>209.76499999999999</v>
      </c>
      <c r="C148" s="17" t="s">
        <v>16</v>
      </c>
      <c r="D148" s="17" t="s">
        <v>21</v>
      </c>
      <c r="E148" s="123" t="s">
        <v>18</v>
      </c>
      <c r="F148" s="161"/>
      <c r="G148" s="150"/>
    </row>
    <row r="149" spans="1:7" s="122" customFormat="1" x14ac:dyDescent="0.2">
      <c r="A149" s="172">
        <v>41759</v>
      </c>
      <c r="B149" s="162">
        <f>69+14.145</f>
        <v>83.144999999999996</v>
      </c>
      <c r="C149" s="17" t="s">
        <v>16</v>
      </c>
      <c r="D149" s="17" t="s">
        <v>18</v>
      </c>
      <c r="E149" s="123" t="s">
        <v>21</v>
      </c>
      <c r="F149" s="161"/>
      <c r="G149" s="150"/>
    </row>
    <row r="150" spans="1:7" s="122" customFormat="1" x14ac:dyDescent="0.2">
      <c r="A150" s="172">
        <v>41761</v>
      </c>
      <c r="B150" s="162">
        <v>736.93</v>
      </c>
      <c r="C150" s="17" t="s">
        <v>101</v>
      </c>
      <c r="D150" s="17" t="s">
        <v>78</v>
      </c>
      <c r="E150" s="123" t="s">
        <v>21</v>
      </c>
      <c r="F150" s="161"/>
      <c r="G150" s="150"/>
    </row>
    <row r="151" spans="1:7" s="122" customFormat="1" x14ac:dyDescent="0.2">
      <c r="A151" s="172">
        <v>41767</v>
      </c>
      <c r="B151" s="162">
        <v>173.995</v>
      </c>
      <c r="C151" s="17" t="s">
        <v>16</v>
      </c>
      <c r="D151" s="17" t="s">
        <v>21</v>
      </c>
      <c r="E151" s="123" t="s">
        <v>18</v>
      </c>
      <c r="F151" s="161"/>
      <c r="G151" s="150"/>
    </row>
    <row r="152" spans="1:7" s="122" customFormat="1" x14ac:dyDescent="0.2">
      <c r="A152" s="172">
        <v>41778</v>
      </c>
      <c r="B152" s="162">
        <v>246.33</v>
      </c>
      <c r="C152" s="17" t="s">
        <v>16</v>
      </c>
      <c r="D152" s="17" t="s">
        <v>21</v>
      </c>
      <c r="E152" s="123" t="s">
        <v>18</v>
      </c>
      <c r="F152" s="161"/>
      <c r="G152" s="150"/>
    </row>
    <row r="153" spans="1:7" s="122" customFormat="1" x14ac:dyDescent="0.2">
      <c r="A153" s="172">
        <v>41780</v>
      </c>
      <c r="B153" s="162">
        <v>88.67</v>
      </c>
      <c r="C153" s="17" t="s">
        <v>16</v>
      </c>
      <c r="D153" s="17" t="s">
        <v>18</v>
      </c>
      <c r="E153" s="123" t="s">
        <v>21</v>
      </c>
      <c r="F153" s="161"/>
      <c r="G153" s="150"/>
    </row>
    <row r="154" spans="1:7" s="122" customFormat="1" x14ac:dyDescent="0.2">
      <c r="A154" s="172">
        <v>41782</v>
      </c>
      <c r="B154" s="162">
        <v>113.96499999999999</v>
      </c>
      <c r="C154" s="17" t="s">
        <v>102</v>
      </c>
      <c r="D154" s="17" t="s">
        <v>21</v>
      </c>
      <c r="E154" s="123" t="s">
        <v>18</v>
      </c>
      <c r="F154" s="161"/>
      <c r="G154" s="150"/>
    </row>
    <row r="155" spans="1:7" s="122" customFormat="1" x14ac:dyDescent="0.2">
      <c r="A155" s="172">
        <v>41782</v>
      </c>
      <c r="B155" s="162">
        <f>198.95+125.005</f>
        <v>323.95499999999998</v>
      </c>
      <c r="C155" s="17" t="s">
        <v>102</v>
      </c>
      <c r="D155" s="17" t="s">
        <v>18</v>
      </c>
      <c r="E155" s="123" t="s">
        <v>21</v>
      </c>
      <c r="F155" s="161"/>
      <c r="G155" s="150"/>
    </row>
    <row r="156" spans="1:7" s="122" customFormat="1" x14ac:dyDescent="0.2">
      <c r="A156" s="172">
        <v>41785</v>
      </c>
      <c r="B156" s="162">
        <f>174+59.34</f>
        <v>233.34</v>
      </c>
      <c r="C156" s="17" t="s">
        <v>16</v>
      </c>
      <c r="D156" s="17" t="s">
        <v>21</v>
      </c>
      <c r="E156" s="123" t="s">
        <v>18</v>
      </c>
      <c r="F156" s="161"/>
      <c r="G156" s="150"/>
    </row>
    <row r="157" spans="1:7" s="122" customFormat="1" x14ac:dyDescent="0.2">
      <c r="A157" s="172">
        <v>41786</v>
      </c>
      <c r="B157" s="162">
        <f>69+45.655</f>
        <v>114.655</v>
      </c>
      <c r="C157" s="17" t="s">
        <v>16</v>
      </c>
      <c r="D157" s="17" t="s">
        <v>18</v>
      </c>
      <c r="E157" s="123" t="s">
        <v>21</v>
      </c>
      <c r="F157" s="161"/>
      <c r="G157" s="150"/>
    </row>
    <row r="158" spans="1:7" s="122" customFormat="1" x14ac:dyDescent="0.2">
      <c r="A158" s="172">
        <v>41800</v>
      </c>
      <c r="B158" s="162">
        <f>174+55.66</f>
        <v>229.66</v>
      </c>
      <c r="C158" s="17" t="s">
        <v>16</v>
      </c>
      <c r="D158" s="17" t="s">
        <v>21</v>
      </c>
      <c r="E158" s="123" t="s">
        <v>18</v>
      </c>
      <c r="F158" s="161"/>
      <c r="G158" s="150"/>
    </row>
    <row r="159" spans="1:7" s="122" customFormat="1" x14ac:dyDescent="0.2">
      <c r="A159" s="172">
        <v>41801</v>
      </c>
      <c r="B159" s="162">
        <f>69+19.32</f>
        <v>88.32</v>
      </c>
      <c r="C159" s="17" t="s">
        <v>16</v>
      </c>
      <c r="D159" s="17" t="s">
        <v>18</v>
      </c>
      <c r="E159" s="123" t="s">
        <v>21</v>
      </c>
      <c r="F159" s="161"/>
      <c r="G159" s="150"/>
    </row>
    <row r="160" spans="1:7" s="122" customFormat="1" x14ac:dyDescent="0.2">
      <c r="A160" s="172">
        <v>41806</v>
      </c>
      <c r="B160" s="162">
        <v>173.995</v>
      </c>
      <c r="C160" s="17" t="s">
        <v>16</v>
      </c>
      <c r="D160" s="17" t="s">
        <v>21</v>
      </c>
      <c r="E160" s="123" t="s">
        <v>18</v>
      </c>
      <c r="F160" s="161"/>
      <c r="G160" s="150"/>
    </row>
    <row r="161" spans="1:8" s="122" customFormat="1" x14ac:dyDescent="0.2">
      <c r="A161" s="172">
        <v>41808</v>
      </c>
      <c r="B161" s="162">
        <f>69+14.145</f>
        <v>83.144999999999996</v>
      </c>
      <c r="C161" s="17" t="s">
        <v>16</v>
      </c>
      <c r="D161" s="17" t="s">
        <v>18</v>
      </c>
      <c r="E161" s="123" t="s">
        <v>21</v>
      </c>
      <c r="F161" s="161"/>
      <c r="G161" s="150"/>
    </row>
    <row r="162" spans="1:8" s="122" customFormat="1" x14ac:dyDescent="0.2">
      <c r="A162" s="172">
        <v>41811</v>
      </c>
      <c r="B162" s="162">
        <f>51.41+174+93.955</f>
        <v>319.36500000000001</v>
      </c>
      <c r="C162" s="17" t="s">
        <v>103</v>
      </c>
      <c r="D162" s="17" t="s">
        <v>21</v>
      </c>
      <c r="E162" s="123" t="s">
        <v>18</v>
      </c>
      <c r="F162" s="161"/>
      <c r="G162" s="150"/>
    </row>
    <row r="163" spans="1:8" s="122" customFormat="1" x14ac:dyDescent="0.2">
      <c r="A163" s="172">
        <v>41815</v>
      </c>
      <c r="B163" s="162">
        <f>33.7+69+19.78</f>
        <v>122.48</v>
      </c>
      <c r="C163" s="17" t="s">
        <v>16</v>
      </c>
      <c r="D163" s="17" t="s">
        <v>18</v>
      </c>
      <c r="E163" s="123" t="s">
        <v>21</v>
      </c>
      <c r="F163" s="161"/>
      <c r="G163" s="150"/>
    </row>
    <row r="164" spans="1:8" s="7" customFormat="1" x14ac:dyDescent="0.2">
      <c r="A164" s="137"/>
      <c r="B164" s="130"/>
      <c r="C164" s="122"/>
      <c r="D164" s="122"/>
      <c r="E164" s="123"/>
      <c r="G164" s="144"/>
      <c r="H164" s="41"/>
    </row>
    <row r="165" spans="1:8" s="7" customFormat="1" x14ac:dyDescent="0.2">
      <c r="A165" s="114" t="s">
        <v>26</v>
      </c>
      <c r="B165" s="118">
        <f>SUM(B94:B164)</f>
        <v>13305.035000000002</v>
      </c>
      <c r="E165" s="115"/>
      <c r="G165" s="144"/>
      <c r="H165" s="41"/>
    </row>
    <row r="166" spans="1:8" s="7" customFormat="1" x14ac:dyDescent="0.2">
      <c r="A166" s="114"/>
      <c r="E166" s="115"/>
      <c r="G166" s="144"/>
      <c r="H166" s="41"/>
    </row>
    <row r="167" spans="1:8" s="7" customFormat="1" x14ac:dyDescent="0.2">
      <c r="A167" s="114"/>
      <c r="E167" s="115"/>
      <c r="G167" s="144"/>
      <c r="H167" s="41"/>
    </row>
    <row r="168" spans="1:8" s="7" customFormat="1" x14ac:dyDescent="0.2">
      <c r="A168" s="114"/>
      <c r="C168" s="7" t="s">
        <v>52</v>
      </c>
      <c r="E168" s="115"/>
      <c r="G168" s="144"/>
      <c r="H168" s="41"/>
    </row>
    <row r="169" spans="1:8" s="122" customFormat="1" x14ac:dyDescent="0.2">
      <c r="A169" s="137">
        <v>41484</v>
      </c>
      <c r="B169" s="121">
        <v>386.7</v>
      </c>
      <c r="C169" s="17" t="s">
        <v>56</v>
      </c>
      <c r="D169" s="17" t="s">
        <v>55</v>
      </c>
      <c r="E169" s="123" t="s">
        <v>18</v>
      </c>
      <c r="F169" s="138"/>
      <c r="G169" s="150"/>
    </row>
    <row r="170" spans="1:8" s="122" customFormat="1" x14ac:dyDescent="0.2">
      <c r="A170" s="137">
        <v>41513</v>
      </c>
      <c r="B170" s="121">
        <v>361.7</v>
      </c>
      <c r="C170" s="17" t="s">
        <v>56</v>
      </c>
      <c r="D170" s="17" t="s">
        <v>55</v>
      </c>
      <c r="E170" s="123" t="s">
        <v>18</v>
      </c>
      <c r="F170" s="138"/>
      <c r="G170" s="150"/>
    </row>
    <row r="171" spans="1:8" s="122" customFormat="1" x14ac:dyDescent="0.2">
      <c r="A171" s="137">
        <v>41520</v>
      </c>
      <c r="B171" s="121">
        <v>361.7</v>
      </c>
      <c r="C171" s="17" t="s">
        <v>56</v>
      </c>
      <c r="D171" s="17" t="s">
        <v>54</v>
      </c>
      <c r="E171" s="123" t="s">
        <v>18</v>
      </c>
      <c r="F171" s="138"/>
      <c r="G171" s="150"/>
    </row>
    <row r="172" spans="1:8" s="122" customFormat="1" x14ac:dyDescent="0.2">
      <c r="A172" s="137">
        <v>41526</v>
      </c>
      <c r="B172" s="121">
        <v>225.35</v>
      </c>
      <c r="C172" s="17" t="s">
        <v>56</v>
      </c>
      <c r="D172" s="17" t="s">
        <v>54</v>
      </c>
      <c r="E172" s="123" t="s">
        <v>18</v>
      </c>
      <c r="F172" s="138"/>
      <c r="G172" s="150"/>
    </row>
    <row r="173" spans="1:8" s="122" customFormat="1" x14ac:dyDescent="0.2">
      <c r="A173" s="159">
        <v>41534</v>
      </c>
      <c r="B173" s="121">
        <v>361.7</v>
      </c>
      <c r="C173" s="17" t="s">
        <v>56</v>
      </c>
      <c r="D173" s="17" t="s">
        <v>55</v>
      </c>
      <c r="E173" s="123" t="s">
        <v>18</v>
      </c>
      <c r="F173" s="138"/>
      <c r="G173" s="150"/>
    </row>
    <row r="174" spans="1:8" s="122" customFormat="1" x14ac:dyDescent="0.2">
      <c r="A174" s="137">
        <v>41549</v>
      </c>
      <c r="B174" s="121">
        <v>199.85</v>
      </c>
      <c r="C174" s="17" t="s">
        <v>56</v>
      </c>
      <c r="D174" s="17" t="s">
        <v>54</v>
      </c>
      <c r="E174" s="123" t="s">
        <v>18</v>
      </c>
      <c r="F174" s="138"/>
      <c r="G174" s="150"/>
    </row>
    <row r="175" spans="1:8" s="122" customFormat="1" x14ac:dyDescent="0.2">
      <c r="A175" s="137">
        <v>41568</v>
      </c>
      <c r="B175" s="121">
        <v>218.35</v>
      </c>
      <c r="C175" s="17" t="s">
        <v>56</v>
      </c>
      <c r="D175" s="17" t="s">
        <v>54</v>
      </c>
      <c r="E175" s="123" t="s">
        <v>18</v>
      </c>
      <c r="F175" s="138"/>
      <c r="G175" s="150"/>
    </row>
    <row r="176" spans="1:8" s="122" customFormat="1" x14ac:dyDescent="0.2">
      <c r="A176" s="137">
        <v>41582</v>
      </c>
      <c r="B176" s="121">
        <v>438.7</v>
      </c>
      <c r="C176" s="17" t="s">
        <v>56</v>
      </c>
      <c r="D176" s="17" t="s">
        <v>55</v>
      </c>
      <c r="E176" s="123" t="s">
        <v>18</v>
      </c>
      <c r="F176" s="138"/>
      <c r="G176" s="150"/>
    </row>
    <row r="177" spans="1:7" s="122" customFormat="1" x14ac:dyDescent="0.2">
      <c r="A177" s="137">
        <v>41590</v>
      </c>
      <c r="B177" s="121">
        <v>186.35</v>
      </c>
      <c r="C177" s="17" t="s">
        <v>56</v>
      </c>
      <c r="D177" s="17" t="s">
        <v>54</v>
      </c>
      <c r="E177" s="123" t="s">
        <v>18</v>
      </c>
      <c r="F177" s="138"/>
      <c r="G177" s="150"/>
    </row>
    <row r="178" spans="1:7" s="122" customFormat="1" x14ac:dyDescent="0.2">
      <c r="A178" s="137">
        <v>41603</v>
      </c>
      <c r="B178" s="121">
        <v>186.35</v>
      </c>
      <c r="C178" s="17" t="s">
        <v>56</v>
      </c>
      <c r="D178" s="17" t="s">
        <v>54</v>
      </c>
      <c r="E178" s="123" t="s">
        <v>18</v>
      </c>
      <c r="F178" s="138"/>
      <c r="G178" s="150"/>
    </row>
    <row r="179" spans="1:7" s="41" customFormat="1" x14ac:dyDescent="0.2">
      <c r="A179" s="137">
        <v>41611</v>
      </c>
      <c r="B179" s="121">
        <v>533.54999999999995</v>
      </c>
      <c r="C179" s="17" t="s">
        <v>56</v>
      </c>
      <c r="D179" s="17" t="s">
        <v>76</v>
      </c>
      <c r="E179" s="123" t="s">
        <v>18</v>
      </c>
      <c r="F179" s="138"/>
      <c r="G179" s="148"/>
    </row>
    <row r="180" spans="1:7" s="122" customFormat="1" x14ac:dyDescent="0.2">
      <c r="A180" s="137">
        <v>41652</v>
      </c>
      <c r="B180" s="121">
        <v>200.35</v>
      </c>
      <c r="C180" s="17" t="s">
        <v>56</v>
      </c>
      <c r="D180" s="17" t="s">
        <v>54</v>
      </c>
      <c r="E180" s="123" t="s">
        <v>18</v>
      </c>
      <c r="F180" s="138"/>
      <c r="G180" s="150"/>
    </row>
    <row r="181" spans="1:7" s="122" customFormat="1" x14ac:dyDescent="0.2">
      <c r="A181" s="137">
        <v>41667</v>
      </c>
      <c r="B181" s="121">
        <v>387.7</v>
      </c>
      <c r="C181" s="17" t="s">
        <v>56</v>
      </c>
      <c r="D181" s="17" t="s">
        <v>55</v>
      </c>
      <c r="E181" s="123" t="s">
        <v>18</v>
      </c>
      <c r="F181" s="138"/>
      <c r="G181" s="150"/>
    </row>
    <row r="182" spans="1:7" s="41" customFormat="1" x14ac:dyDescent="0.2">
      <c r="A182" s="137">
        <v>41673</v>
      </c>
      <c r="B182" s="121">
        <v>232.35</v>
      </c>
      <c r="C182" s="17" t="s">
        <v>56</v>
      </c>
      <c r="D182" s="17" t="s">
        <v>54</v>
      </c>
      <c r="E182" s="123" t="s">
        <v>18</v>
      </c>
      <c r="F182" s="138"/>
      <c r="G182" s="148"/>
    </row>
    <row r="183" spans="1:7" s="41" customFormat="1" x14ac:dyDescent="0.2">
      <c r="A183" s="137">
        <v>41695</v>
      </c>
      <c r="B183" s="121">
        <v>190.35</v>
      </c>
      <c r="C183" s="17" t="s">
        <v>56</v>
      </c>
      <c r="D183" s="17" t="s">
        <v>54</v>
      </c>
      <c r="E183" s="123" t="s">
        <v>18</v>
      </c>
      <c r="F183" s="138"/>
      <c r="G183" s="148"/>
    </row>
    <row r="184" spans="1:7" s="41" customFormat="1" x14ac:dyDescent="0.2">
      <c r="A184" s="137">
        <v>41715</v>
      </c>
      <c r="B184" s="121">
        <v>409.7</v>
      </c>
      <c r="C184" s="17" t="s">
        <v>56</v>
      </c>
      <c r="D184" s="17" t="s">
        <v>55</v>
      </c>
      <c r="E184" s="123" t="s">
        <v>18</v>
      </c>
      <c r="F184" s="138"/>
      <c r="G184" s="148"/>
    </row>
    <row r="185" spans="1:7" s="41" customFormat="1" x14ac:dyDescent="0.2">
      <c r="A185" s="137">
        <v>41737</v>
      </c>
      <c r="B185" s="121">
        <v>190.35</v>
      </c>
      <c r="C185" s="17" t="s">
        <v>56</v>
      </c>
      <c r="D185" s="17" t="s">
        <v>54</v>
      </c>
      <c r="E185" s="123" t="s">
        <v>18</v>
      </c>
      <c r="F185" s="138"/>
      <c r="G185" s="148"/>
    </row>
    <row r="186" spans="1:7" s="41" customFormat="1" x14ac:dyDescent="0.2">
      <c r="A186" s="137">
        <v>41743</v>
      </c>
      <c r="B186" s="121">
        <v>374.7</v>
      </c>
      <c r="C186" s="17" t="s">
        <v>56</v>
      </c>
      <c r="D186" s="17" t="s">
        <v>55</v>
      </c>
      <c r="E186" s="123" t="s">
        <v>18</v>
      </c>
      <c r="F186" s="138"/>
      <c r="G186" s="148"/>
    </row>
    <row r="187" spans="1:7" s="41" customFormat="1" x14ac:dyDescent="0.2">
      <c r="A187" s="137">
        <v>41758</v>
      </c>
      <c r="B187" s="121">
        <v>225.35</v>
      </c>
      <c r="C187" s="17" t="s">
        <v>56</v>
      </c>
      <c r="D187" s="17" t="s">
        <v>54</v>
      </c>
      <c r="E187" s="123" t="s">
        <v>18</v>
      </c>
      <c r="F187" s="138"/>
      <c r="G187" s="148"/>
    </row>
    <row r="188" spans="1:7" s="41" customFormat="1" x14ac:dyDescent="0.2">
      <c r="A188" s="137">
        <v>41778</v>
      </c>
      <c r="B188" s="121">
        <v>361.7</v>
      </c>
      <c r="C188" s="17" t="s">
        <v>56</v>
      </c>
      <c r="D188" s="17" t="s">
        <v>55</v>
      </c>
      <c r="E188" s="123" t="s">
        <v>18</v>
      </c>
      <c r="F188" s="138"/>
      <c r="G188" s="148"/>
    </row>
    <row r="189" spans="1:7" s="41" customFormat="1" x14ac:dyDescent="0.2">
      <c r="A189" s="137">
        <v>41785</v>
      </c>
      <c r="B189" s="121">
        <v>222.35</v>
      </c>
      <c r="C189" s="17" t="s">
        <v>56</v>
      </c>
      <c r="D189" s="17" t="s">
        <v>54</v>
      </c>
      <c r="E189" s="123" t="s">
        <v>18</v>
      </c>
      <c r="F189" s="138"/>
      <c r="G189" s="148"/>
    </row>
    <row r="190" spans="1:7" s="41" customFormat="1" x14ac:dyDescent="0.2">
      <c r="A190" s="137">
        <v>41800</v>
      </c>
      <c r="B190" s="121">
        <v>194.5</v>
      </c>
      <c r="C190" s="17" t="s">
        <v>56</v>
      </c>
      <c r="D190" s="17" t="s">
        <v>54</v>
      </c>
      <c r="E190" s="123" t="s">
        <v>18</v>
      </c>
      <c r="F190" s="138"/>
      <c r="G190" s="148"/>
    </row>
    <row r="191" spans="1:7" s="41" customFormat="1" x14ac:dyDescent="0.2">
      <c r="A191" s="137">
        <v>41806</v>
      </c>
      <c r="B191" s="121">
        <v>401</v>
      </c>
      <c r="C191" s="17" t="s">
        <v>56</v>
      </c>
      <c r="D191" s="17" t="s">
        <v>55</v>
      </c>
      <c r="E191" s="123" t="s">
        <v>18</v>
      </c>
      <c r="F191" s="138"/>
      <c r="G191" s="148"/>
    </row>
    <row r="192" spans="1:7" s="41" customFormat="1" x14ac:dyDescent="0.2">
      <c r="A192" s="137">
        <v>41811</v>
      </c>
      <c r="B192" s="121">
        <v>705</v>
      </c>
      <c r="C192" s="17" t="s">
        <v>56</v>
      </c>
      <c r="D192" s="17" t="s">
        <v>77</v>
      </c>
      <c r="E192" s="123" t="s">
        <v>18</v>
      </c>
      <c r="F192" s="138"/>
      <c r="G192" s="148"/>
    </row>
    <row r="193" spans="1:7" s="7" customFormat="1" x14ac:dyDescent="0.2">
      <c r="A193" s="114" t="s">
        <v>53</v>
      </c>
      <c r="B193" s="118">
        <f>SUM(B169:B192)</f>
        <v>7555.7</v>
      </c>
      <c r="E193" s="115"/>
      <c r="G193" s="144"/>
    </row>
    <row r="194" spans="1:7" s="7" customFormat="1" x14ac:dyDescent="0.2">
      <c r="A194" s="114"/>
      <c r="B194" s="118"/>
      <c r="E194" s="115"/>
      <c r="G194" s="144"/>
    </row>
    <row r="195" spans="1:7" s="7" customFormat="1" x14ac:dyDescent="0.2">
      <c r="A195" s="114"/>
      <c r="E195" s="115"/>
      <c r="G195" s="144"/>
    </row>
    <row r="196" spans="1:7" s="7" customFormat="1" x14ac:dyDescent="0.2">
      <c r="A196" s="114"/>
      <c r="C196" s="7" t="s">
        <v>22</v>
      </c>
      <c r="E196" s="115"/>
      <c r="G196" s="144"/>
    </row>
    <row r="197" spans="1:7" s="7" customFormat="1" x14ac:dyDescent="0.2">
      <c r="A197" s="120">
        <v>41486</v>
      </c>
      <c r="B197" s="45">
        <f>59.73+22.33</f>
        <v>82.06</v>
      </c>
      <c r="C197" s="45" t="s">
        <v>28</v>
      </c>
      <c r="D197" s="45" t="s">
        <v>104</v>
      </c>
      <c r="E197" s="55" t="s">
        <v>28</v>
      </c>
      <c r="G197" s="144"/>
    </row>
    <row r="198" spans="1:7" s="7" customFormat="1" x14ac:dyDescent="0.2">
      <c r="A198" s="120">
        <v>41517</v>
      </c>
      <c r="B198" s="45">
        <v>63.91</v>
      </c>
      <c r="C198" s="45" t="s">
        <v>28</v>
      </c>
      <c r="D198" s="45" t="s">
        <v>104</v>
      </c>
      <c r="E198" s="55" t="s">
        <v>28</v>
      </c>
      <c r="G198" s="144"/>
    </row>
    <row r="199" spans="1:7" s="7" customFormat="1" x14ac:dyDescent="0.2">
      <c r="A199" s="120">
        <v>41547</v>
      </c>
      <c r="B199" s="45">
        <v>164.45</v>
      </c>
      <c r="C199" s="45" t="s">
        <v>28</v>
      </c>
      <c r="D199" s="45" t="s">
        <v>104</v>
      </c>
      <c r="E199" s="55" t="s">
        <v>28</v>
      </c>
      <c r="G199" s="144"/>
    </row>
    <row r="200" spans="1:7" s="7" customFormat="1" x14ac:dyDescent="0.2">
      <c r="A200" s="120">
        <v>41578</v>
      </c>
      <c r="B200" s="45">
        <f>49.06+72.6</f>
        <v>121.66</v>
      </c>
      <c r="C200" s="45" t="s">
        <v>28</v>
      </c>
      <c r="D200" s="45" t="s">
        <v>104</v>
      </c>
      <c r="E200" s="55" t="s">
        <v>28</v>
      </c>
      <c r="G200" s="144"/>
    </row>
    <row r="201" spans="1:7" s="7" customFormat="1" x14ac:dyDescent="0.2">
      <c r="A201" s="120">
        <v>41608</v>
      </c>
      <c r="B201" s="45">
        <f>54.01+63.91</f>
        <v>117.91999999999999</v>
      </c>
      <c r="C201" s="45" t="s">
        <v>28</v>
      </c>
      <c r="D201" s="45" t="s">
        <v>104</v>
      </c>
      <c r="E201" s="55" t="s">
        <v>28</v>
      </c>
      <c r="G201" s="144"/>
    </row>
    <row r="202" spans="1:7" s="7" customFormat="1" x14ac:dyDescent="0.2">
      <c r="A202" s="120">
        <v>41639</v>
      </c>
      <c r="B202" s="45">
        <f>101.86+125.62</f>
        <v>227.48000000000002</v>
      </c>
      <c r="C202" s="45" t="s">
        <v>28</v>
      </c>
      <c r="D202" s="45" t="s">
        <v>104</v>
      </c>
      <c r="E202" s="55" t="s">
        <v>28</v>
      </c>
      <c r="G202" s="144"/>
    </row>
    <row r="203" spans="1:7" s="7" customFormat="1" x14ac:dyDescent="0.2">
      <c r="A203" s="120">
        <v>41670</v>
      </c>
      <c r="B203" s="45">
        <f>43.12+114.84</f>
        <v>157.96</v>
      </c>
      <c r="C203" s="45" t="s">
        <v>28</v>
      </c>
      <c r="D203" s="45" t="s">
        <v>104</v>
      </c>
      <c r="E203" s="55" t="s">
        <v>28</v>
      </c>
      <c r="G203" s="144"/>
    </row>
    <row r="204" spans="1:7" s="7" customFormat="1" x14ac:dyDescent="0.2">
      <c r="A204" s="120">
        <v>41698</v>
      </c>
      <c r="B204" s="45">
        <v>113.41</v>
      </c>
      <c r="C204" s="45" t="s">
        <v>28</v>
      </c>
      <c r="D204" s="45" t="s">
        <v>104</v>
      </c>
      <c r="E204" s="55" t="s">
        <v>28</v>
      </c>
      <c r="G204" s="144"/>
    </row>
    <row r="205" spans="1:7" s="7" customFormat="1" x14ac:dyDescent="0.2">
      <c r="A205" s="120">
        <v>41729</v>
      </c>
      <c r="B205" s="45">
        <v>152.35</v>
      </c>
      <c r="C205" s="45" t="s">
        <v>28</v>
      </c>
      <c r="D205" s="45" t="s">
        <v>104</v>
      </c>
      <c r="E205" s="55" t="s">
        <v>28</v>
      </c>
      <c r="G205" s="144"/>
    </row>
    <row r="206" spans="1:7" s="7" customFormat="1" x14ac:dyDescent="0.2">
      <c r="A206" s="120">
        <v>41759</v>
      </c>
      <c r="B206" s="45">
        <v>210.65</v>
      </c>
      <c r="C206" s="45" t="s">
        <v>28</v>
      </c>
      <c r="D206" s="45" t="s">
        <v>104</v>
      </c>
      <c r="E206" s="55" t="s">
        <v>28</v>
      </c>
      <c r="G206" s="144"/>
    </row>
    <row r="207" spans="1:7" s="7" customFormat="1" x14ac:dyDescent="0.2">
      <c r="A207" s="120">
        <v>41790</v>
      </c>
      <c r="B207" s="45">
        <v>169.62</v>
      </c>
      <c r="C207" s="45" t="s">
        <v>28</v>
      </c>
      <c r="D207" s="45" t="s">
        <v>104</v>
      </c>
      <c r="E207" s="55" t="s">
        <v>28</v>
      </c>
      <c r="G207" s="144"/>
    </row>
    <row r="208" spans="1:7" s="7" customFormat="1" x14ac:dyDescent="0.2">
      <c r="A208" s="120">
        <v>41820</v>
      </c>
      <c r="B208" s="45">
        <v>43.34</v>
      </c>
      <c r="C208" s="45" t="s">
        <v>28</v>
      </c>
      <c r="D208" s="45" t="s">
        <v>104</v>
      </c>
      <c r="E208" s="55" t="s">
        <v>28</v>
      </c>
      <c r="G208" s="144"/>
    </row>
    <row r="209" spans="1:7" s="41" customFormat="1" x14ac:dyDescent="0.2">
      <c r="B209" s="121"/>
      <c r="C209" s="122"/>
      <c r="D209" s="122"/>
      <c r="E209" s="123"/>
      <c r="G209" s="148"/>
    </row>
    <row r="210" spans="1:7" s="7" customFormat="1" x14ac:dyDescent="0.2">
      <c r="A210" s="114" t="s">
        <v>29</v>
      </c>
      <c r="B210" s="118">
        <f>SUM(B197:B209)</f>
        <v>1624.8099999999997</v>
      </c>
      <c r="E210" s="115"/>
      <c r="G210" s="144"/>
    </row>
    <row r="211" spans="1:7" s="7" customFormat="1" x14ac:dyDescent="0.2">
      <c r="A211" s="114"/>
      <c r="E211" s="115"/>
      <c r="G211" s="144"/>
    </row>
    <row r="212" spans="1:7" s="15" customFormat="1" x14ac:dyDescent="0.2">
      <c r="A212" s="27"/>
      <c r="E212" s="28"/>
      <c r="G212" s="151"/>
    </row>
    <row r="213" spans="1:7" s="17" customFormat="1" ht="30" x14ac:dyDescent="0.2">
      <c r="A213" s="78" t="s">
        <v>105</v>
      </c>
      <c r="B213" s="133">
        <f>B84+B165+B193+B210+B21+B10</f>
        <v>29642.265000000003</v>
      </c>
      <c r="C213" s="18"/>
      <c r="D213" s="19"/>
      <c r="E213" s="33"/>
      <c r="G213" s="152"/>
    </row>
    <row r="214" spans="1:7" s="15" customFormat="1" ht="13.5" thickBot="1" x14ac:dyDescent="0.25">
      <c r="A214" s="34"/>
      <c r="B214" s="20" t="s">
        <v>9</v>
      </c>
      <c r="C214" s="21"/>
      <c r="D214" s="21"/>
      <c r="E214" s="35"/>
      <c r="G214" s="151"/>
    </row>
    <row r="215" spans="1:7" x14ac:dyDescent="0.2">
      <c r="A215" s="27"/>
      <c r="B215" s="15"/>
      <c r="C215" s="15"/>
      <c r="D215" s="15"/>
      <c r="E215" s="28"/>
    </row>
    <row r="216" spans="1:7" x14ac:dyDescent="0.2">
      <c r="A216" s="27"/>
      <c r="B216" s="15"/>
      <c r="C216" s="15"/>
      <c r="D216" s="15"/>
      <c r="E216" s="28"/>
    </row>
    <row r="217" spans="1:7" x14ac:dyDescent="0.2">
      <c r="A217" s="27" t="s">
        <v>31</v>
      </c>
      <c r="B217" s="15"/>
      <c r="C217" s="15"/>
      <c r="D217" s="15"/>
      <c r="E217" s="28"/>
    </row>
    <row r="218" spans="1:7" x14ac:dyDescent="0.2">
      <c r="A218" s="27"/>
      <c r="B218" s="15"/>
      <c r="C218" s="15"/>
      <c r="D218" s="15"/>
      <c r="E218" s="28"/>
    </row>
    <row r="219" spans="1:7" x14ac:dyDescent="0.2">
      <c r="A219" s="36"/>
      <c r="B219" s="1"/>
      <c r="C219" s="1"/>
      <c r="D219" s="1"/>
      <c r="E219" s="37"/>
    </row>
  </sheetData>
  <sortState ref="A28:E82">
    <sortCondition ref="A28:A82"/>
  </sortState>
  <printOptions gridLines="1"/>
  <pageMargins left="0.70866141732283472" right="0.70866141732283472" top="0.74803149606299213" bottom="0.74803149606299213" header="0.31496062992125984" footer="0.31496062992125984"/>
  <pageSetup paperSize="8" scale="77" fitToHeight="3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zoomScale="80" workbookViewId="0">
      <selection activeCell="A6" sqref="A6"/>
    </sheetView>
  </sheetViews>
  <sheetFormatPr defaultColWidth="9.140625" defaultRowHeight="12.75" x14ac:dyDescent="0.2"/>
  <cols>
    <col min="1" max="1" width="23.85546875" style="45" customWidth="1"/>
    <col min="2" max="2" width="23.140625" style="45" customWidth="1"/>
    <col min="3" max="3" width="27.42578125" style="45" customWidth="1"/>
    <col min="4" max="4" width="27.140625" style="45" customWidth="1"/>
    <col min="5" max="5" width="28.140625" style="45" customWidth="1"/>
    <col min="6" max="16384" width="9.140625" style="46"/>
  </cols>
  <sheetData>
    <row r="1" spans="1:5" s="45" customFormat="1" ht="36" customHeight="1" x14ac:dyDescent="0.2">
      <c r="A1" s="98" t="s">
        <v>0</v>
      </c>
      <c r="B1" s="91"/>
      <c r="C1" s="91"/>
      <c r="D1" s="91"/>
      <c r="E1" s="100"/>
    </row>
    <row r="2" spans="1:5" s="7" customFormat="1" ht="35.25" customHeight="1" x14ac:dyDescent="0.2">
      <c r="A2" s="95" t="s">
        <v>2</v>
      </c>
      <c r="B2" s="96"/>
      <c r="C2" s="95" t="s">
        <v>4</v>
      </c>
      <c r="D2" s="96"/>
      <c r="E2" s="96"/>
    </row>
    <row r="3" spans="1:5" s="42" customFormat="1" ht="35.25" customHeight="1" x14ac:dyDescent="0.25">
      <c r="A3" s="105" t="s">
        <v>32</v>
      </c>
      <c r="B3" s="106"/>
      <c r="C3" s="106"/>
      <c r="D3" s="106"/>
      <c r="E3" s="107"/>
    </row>
    <row r="4" spans="1:5" s="7" customFormat="1" ht="31.5" x14ac:dyDescent="0.25">
      <c r="A4" s="72" t="s">
        <v>33</v>
      </c>
      <c r="B4" s="73" t="s">
        <v>7</v>
      </c>
      <c r="C4" s="11"/>
      <c r="D4" s="11"/>
      <c r="E4" s="58"/>
    </row>
    <row r="5" spans="1:5" ht="25.5" x14ac:dyDescent="0.2">
      <c r="A5" s="61" t="s">
        <v>8</v>
      </c>
      <c r="B5" s="3" t="s">
        <v>9</v>
      </c>
      <c r="C5" s="3" t="s">
        <v>34</v>
      </c>
      <c r="D5" s="3" t="s">
        <v>35</v>
      </c>
      <c r="E5" s="26" t="s">
        <v>12</v>
      </c>
    </row>
    <row r="6" spans="1:5" x14ac:dyDescent="0.2">
      <c r="A6" s="54"/>
      <c r="E6" s="55"/>
    </row>
    <row r="7" spans="1:5" x14ac:dyDescent="0.2">
      <c r="A7" s="54"/>
      <c r="E7" s="55"/>
    </row>
    <row r="8" spans="1:5" x14ac:dyDescent="0.2">
      <c r="A8" s="54"/>
      <c r="E8" s="55"/>
    </row>
    <row r="9" spans="1:5" x14ac:dyDescent="0.2">
      <c r="A9" s="54"/>
      <c r="E9" s="55"/>
    </row>
    <row r="10" spans="1:5" x14ac:dyDescent="0.2">
      <c r="A10" s="54"/>
      <c r="E10" s="55"/>
    </row>
    <row r="11" spans="1:5" x14ac:dyDescent="0.2">
      <c r="A11" s="54"/>
      <c r="E11" s="55"/>
    </row>
    <row r="12" spans="1:5" x14ac:dyDescent="0.2">
      <c r="A12" s="54"/>
      <c r="E12" s="55"/>
    </row>
    <row r="13" spans="1:5" x14ac:dyDescent="0.2">
      <c r="A13" s="54"/>
      <c r="E13" s="55"/>
    </row>
    <row r="14" spans="1:5" x14ac:dyDescent="0.2">
      <c r="A14" s="54"/>
      <c r="E14" s="55"/>
    </row>
    <row r="15" spans="1:5" ht="11.25" customHeight="1" x14ac:dyDescent="0.2">
      <c r="A15" s="54"/>
      <c r="E15" s="55"/>
    </row>
    <row r="16" spans="1:5" hidden="1" x14ac:dyDescent="0.2">
      <c r="A16" s="54"/>
      <c r="E16" s="55"/>
    </row>
    <row r="17" spans="1:5" s="50" customFormat="1" ht="25.5" customHeight="1" x14ac:dyDescent="0.2">
      <c r="A17" s="54"/>
      <c r="B17" s="45"/>
      <c r="C17" s="45"/>
      <c r="D17" s="45"/>
      <c r="E17" s="55"/>
    </row>
    <row r="18" spans="1:5" ht="31.5" x14ac:dyDescent="0.25">
      <c r="A18" s="79" t="s">
        <v>33</v>
      </c>
      <c r="B18" s="80" t="s">
        <v>13</v>
      </c>
      <c r="C18" s="12"/>
      <c r="D18" s="12"/>
      <c r="E18" s="63"/>
    </row>
    <row r="19" spans="1:5" x14ac:dyDescent="0.2">
      <c r="A19" s="59" t="s">
        <v>8</v>
      </c>
      <c r="B19" s="4" t="s">
        <v>9</v>
      </c>
      <c r="C19" s="4"/>
      <c r="D19" s="4"/>
      <c r="E19" s="60"/>
    </row>
    <row r="20" spans="1:5" x14ac:dyDescent="0.2">
      <c r="A20" s="54"/>
      <c r="E20" s="55"/>
    </row>
    <row r="21" spans="1:5" x14ac:dyDescent="0.2">
      <c r="A21" s="54"/>
      <c r="E21" s="55"/>
    </row>
    <row r="22" spans="1:5" x14ac:dyDescent="0.2">
      <c r="A22" s="54"/>
      <c r="E22" s="55"/>
    </row>
    <row r="23" spans="1:5" x14ac:dyDescent="0.2">
      <c r="A23" s="54"/>
      <c r="E23" s="55"/>
    </row>
    <row r="24" spans="1:5" x14ac:dyDescent="0.2">
      <c r="A24" s="54"/>
      <c r="E24" s="55"/>
    </row>
    <row r="25" spans="1:5" x14ac:dyDescent="0.2">
      <c r="A25" s="54"/>
      <c r="E25" s="55"/>
    </row>
    <row r="26" spans="1:5" s="51" customFormat="1" ht="48" customHeight="1" x14ac:dyDescent="0.2">
      <c r="A26" s="54"/>
      <c r="B26" s="45"/>
      <c r="C26" s="45"/>
      <c r="D26" s="45"/>
      <c r="E26" s="55"/>
    </row>
    <row r="27" spans="1:5" ht="30" x14ac:dyDescent="0.2">
      <c r="A27" s="81" t="s">
        <v>30</v>
      </c>
      <c r="B27" s="64"/>
      <c r="C27" s="65"/>
      <c r="D27" s="66"/>
      <c r="E27" s="67"/>
    </row>
    <row r="28" spans="1:5" x14ac:dyDescent="0.2">
      <c r="A28" s="68"/>
      <c r="B28" s="3" t="s">
        <v>9</v>
      </c>
      <c r="C28" s="69"/>
      <c r="D28" s="69"/>
      <c r="E28" s="70"/>
    </row>
    <row r="29" spans="1:5" x14ac:dyDescent="0.2">
      <c r="A29" s="54"/>
      <c r="E29" s="55"/>
    </row>
    <row r="30" spans="1:5" x14ac:dyDescent="0.2">
      <c r="A30" s="54"/>
      <c r="E30" s="55"/>
    </row>
    <row r="31" spans="1:5" x14ac:dyDescent="0.2">
      <c r="A31" s="54"/>
      <c r="E31" s="55"/>
    </row>
    <row r="32" spans="1:5" x14ac:dyDescent="0.2">
      <c r="A32" s="54"/>
      <c r="E32" s="55"/>
    </row>
    <row r="33" spans="1:5" x14ac:dyDescent="0.2">
      <c r="A33" s="54"/>
      <c r="E33" s="55"/>
    </row>
    <row r="34" spans="1:5" ht="25.5" x14ac:dyDescent="0.2">
      <c r="A34" s="27" t="s">
        <v>31</v>
      </c>
      <c r="E34" s="55"/>
    </row>
    <row r="35" spans="1:5" x14ac:dyDescent="0.2">
      <c r="A35" s="54"/>
      <c r="E35" s="55"/>
    </row>
    <row r="36" spans="1:5" x14ac:dyDescent="0.2">
      <c r="A36" s="54"/>
      <c r="E36" s="55"/>
    </row>
    <row r="37" spans="1:5" x14ac:dyDescent="0.2">
      <c r="A37" s="54"/>
      <c r="E37" s="55"/>
    </row>
    <row r="38" spans="1:5" x14ac:dyDescent="0.2">
      <c r="A38" s="54"/>
      <c r="E38" s="55"/>
    </row>
    <row r="39" spans="1:5" x14ac:dyDescent="0.2">
      <c r="A39" s="54"/>
      <c r="E39" s="55"/>
    </row>
    <row r="40" spans="1:5" x14ac:dyDescent="0.2">
      <c r="A40" s="56"/>
      <c r="B40" s="38"/>
      <c r="C40" s="38"/>
      <c r="D40" s="38"/>
      <c r="E40" s="57"/>
    </row>
  </sheetData>
  <pageMargins left="0.7" right="0.7" top="0.75" bottom="0.75" header="0.3" footer="0.3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zoomScale="80" workbookViewId="0">
      <selection activeCell="E25" sqref="A1:E25"/>
    </sheetView>
  </sheetViews>
  <sheetFormatPr defaultColWidth="9.140625" defaultRowHeight="12.75" x14ac:dyDescent="0.2"/>
  <cols>
    <col min="1" max="1" width="28.28515625" style="82" customWidth="1"/>
    <col min="2" max="2" width="80.85546875" style="82" bestFit="1" customWidth="1"/>
    <col min="3" max="3" width="49" style="82" customWidth="1"/>
    <col min="4" max="4" width="27.140625" style="82" customWidth="1"/>
    <col min="5" max="5" width="28.140625" style="82" customWidth="1"/>
    <col min="6" max="16384" width="9.140625" style="87"/>
  </cols>
  <sheetData>
    <row r="1" spans="1:5" ht="34.5" customHeight="1" x14ac:dyDescent="0.2">
      <c r="A1" s="22" t="s">
        <v>1</v>
      </c>
      <c r="B1" s="5"/>
      <c r="C1" s="5"/>
      <c r="D1" s="5"/>
      <c r="E1" s="23"/>
    </row>
    <row r="2" spans="1:5" ht="30" customHeight="1" x14ac:dyDescent="0.2">
      <c r="A2" s="92" t="s">
        <v>3</v>
      </c>
      <c r="B2" s="99"/>
      <c r="C2" s="94" t="s">
        <v>4</v>
      </c>
      <c r="D2" s="41"/>
      <c r="E2" s="43"/>
    </row>
    <row r="3" spans="1:5" ht="18" x14ac:dyDescent="0.2">
      <c r="A3" s="108" t="s">
        <v>36</v>
      </c>
      <c r="B3" s="109"/>
      <c r="C3" s="109"/>
      <c r="D3" s="109"/>
      <c r="E3" s="110"/>
    </row>
    <row r="4" spans="1:5" ht="20.25" customHeight="1" x14ac:dyDescent="0.25">
      <c r="A4" s="72" t="s">
        <v>37</v>
      </c>
      <c r="B4" s="11"/>
      <c r="C4" s="11"/>
      <c r="D4" s="11"/>
      <c r="E4" s="58"/>
    </row>
    <row r="5" spans="1:5" ht="19.5" customHeight="1" x14ac:dyDescent="0.2">
      <c r="A5" s="61" t="s">
        <v>8</v>
      </c>
      <c r="B5" s="3" t="s">
        <v>38</v>
      </c>
      <c r="C5" s="3" t="s">
        <v>39</v>
      </c>
      <c r="D5" s="3" t="s">
        <v>40</v>
      </c>
      <c r="E5" s="26"/>
    </row>
    <row r="6" spans="1:5" x14ac:dyDescent="0.2">
      <c r="A6" s="129"/>
      <c r="B6" s="7"/>
      <c r="C6" s="7"/>
      <c r="D6" s="128"/>
      <c r="E6" s="115"/>
    </row>
    <row r="7" spans="1:5" ht="15" x14ac:dyDescent="0.2">
      <c r="A7" s="163">
        <v>41726</v>
      </c>
      <c r="B7" s="158" t="s">
        <v>106</v>
      </c>
      <c r="C7" s="158" t="s">
        <v>73</v>
      </c>
      <c r="D7" s="164">
        <v>75</v>
      </c>
      <c r="E7" s="43"/>
    </row>
    <row r="8" spans="1:5" ht="15" x14ac:dyDescent="0.2">
      <c r="A8" s="163">
        <v>41787</v>
      </c>
      <c r="B8" s="158" t="s">
        <v>74</v>
      </c>
      <c r="C8" s="158" t="s">
        <v>75</v>
      </c>
      <c r="D8" s="164">
        <v>40</v>
      </c>
      <c r="E8" s="165"/>
    </row>
    <row r="9" spans="1:5" x14ac:dyDescent="0.2">
      <c r="A9" s="83"/>
      <c r="E9" s="84"/>
    </row>
    <row r="10" spans="1:5" x14ac:dyDescent="0.2">
      <c r="A10" s="83"/>
      <c r="E10" s="84"/>
    </row>
    <row r="11" spans="1:5" s="88" customFormat="1" ht="27" customHeight="1" x14ac:dyDescent="0.25">
      <c r="A11" s="76" t="s">
        <v>41</v>
      </c>
      <c r="B11" s="13"/>
      <c r="C11" s="13"/>
      <c r="D11" s="13"/>
      <c r="E11" s="62"/>
    </row>
    <row r="12" spans="1:5" x14ac:dyDescent="0.2">
      <c r="A12" s="61" t="s">
        <v>8</v>
      </c>
      <c r="B12" s="3" t="s">
        <v>38</v>
      </c>
      <c r="C12" s="3" t="s">
        <v>42</v>
      </c>
      <c r="D12" s="3" t="s">
        <v>43</v>
      </c>
      <c r="E12" s="26"/>
    </row>
    <row r="13" spans="1:5" x14ac:dyDescent="0.2">
      <c r="A13" s="83"/>
      <c r="E13" s="84"/>
    </row>
    <row r="14" spans="1:5" ht="30" x14ac:dyDescent="0.2">
      <c r="A14" s="174">
        <v>41464</v>
      </c>
      <c r="B14" s="157" t="s">
        <v>107</v>
      </c>
      <c r="C14" s="158" t="s">
        <v>108</v>
      </c>
      <c r="D14" s="164">
        <v>200</v>
      </c>
      <c r="E14" s="84"/>
    </row>
    <row r="15" spans="1:5" ht="15" x14ac:dyDescent="0.2">
      <c r="A15" s="176"/>
      <c r="B15" s="158"/>
      <c r="C15" s="177"/>
      <c r="D15" s="177"/>
      <c r="E15" s="84"/>
    </row>
    <row r="16" spans="1:5" x14ac:dyDescent="0.2">
      <c r="A16" s="83"/>
      <c r="E16" s="84"/>
    </row>
    <row r="17" spans="1:5" x14ac:dyDescent="0.2">
      <c r="A17" s="83"/>
      <c r="E17" s="84"/>
    </row>
    <row r="18" spans="1:5" x14ac:dyDescent="0.2">
      <c r="A18" s="83"/>
      <c r="E18" s="84"/>
    </row>
    <row r="19" spans="1:5" ht="102.75" customHeight="1" x14ac:dyDescent="0.2">
      <c r="A19" s="175" t="s">
        <v>90</v>
      </c>
      <c r="E19" s="84"/>
    </row>
    <row r="20" spans="1:5" x14ac:dyDescent="0.2">
      <c r="A20" s="83"/>
      <c r="E20" s="84"/>
    </row>
    <row r="21" spans="1:5" x14ac:dyDescent="0.2">
      <c r="A21" s="83"/>
      <c r="E21" s="84"/>
    </row>
    <row r="22" spans="1:5" x14ac:dyDescent="0.2">
      <c r="A22" s="83"/>
      <c r="E22" s="84"/>
    </row>
    <row r="23" spans="1:5" x14ac:dyDescent="0.2">
      <c r="A23" s="83"/>
      <c r="E23" s="84"/>
    </row>
    <row r="24" spans="1:5" x14ac:dyDescent="0.2">
      <c r="A24" s="83"/>
      <c r="E24" s="84"/>
    </row>
    <row r="25" spans="1:5" x14ac:dyDescent="0.2">
      <c r="A25" s="85"/>
      <c r="B25" s="71"/>
      <c r="C25" s="71"/>
      <c r="D25" s="71"/>
      <c r="E25" s="86"/>
    </row>
  </sheetData>
  <printOptions gridLines="1"/>
  <pageMargins left="0.23622047244094491" right="0.23622047244094491" top="0.74803149606299213" bottom="0.74803149606299213" header="0.31496062992125984" footer="0.31496062992125984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workbookViewId="0">
      <selection activeCell="C24" sqref="C24"/>
    </sheetView>
  </sheetViews>
  <sheetFormatPr defaultColWidth="9.140625" defaultRowHeight="12.75" x14ac:dyDescent="0.2"/>
  <cols>
    <col min="1" max="1" width="23.85546875" style="39" customWidth="1"/>
    <col min="2" max="2" width="23.140625" style="39" customWidth="1"/>
    <col min="3" max="3" width="51.42578125" style="39" customWidth="1"/>
    <col min="4" max="4" width="38.28515625" style="39" customWidth="1"/>
    <col min="5" max="5" width="28.140625" style="39" customWidth="1"/>
    <col min="6" max="16384" width="9.140625" style="40"/>
  </cols>
  <sheetData>
    <row r="1" spans="1:5" ht="39.75" customHeight="1" x14ac:dyDescent="0.2">
      <c r="A1" s="98" t="s">
        <v>0</v>
      </c>
      <c r="B1" s="127" t="s">
        <v>1</v>
      </c>
      <c r="C1" s="91"/>
      <c r="D1" s="52"/>
      <c r="E1" s="53"/>
    </row>
    <row r="2" spans="1:5" ht="29.25" customHeight="1" x14ac:dyDescent="0.2">
      <c r="A2" s="95" t="s">
        <v>2</v>
      </c>
      <c r="B2" s="96" t="s">
        <v>3</v>
      </c>
      <c r="C2" s="95" t="s">
        <v>4</v>
      </c>
      <c r="D2" s="44" t="s">
        <v>63</v>
      </c>
      <c r="E2" s="97"/>
    </row>
    <row r="3" spans="1:5" ht="29.25" customHeight="1" x14ac:dyDescent="0.2">
      <c r="A3" s="111" t="s">
        <v>44</v>
      </c>
      <c r="B3" s="112"/>
      <c r="C3" s="112"/>
      <c r="D3" s="112"/>
      <c r="E3" s="113"/>
    </row>
    <row r="4" spans="1:5" ht="39.75" customHeight="1" x14ac:dyDescent="0.25">
      <c r="A4" s="72" t="s">
        <v>44</v>
      </c>
      <c r="B4" s="73" t="s">
        <v>7</v>
      </c>
      <c r="C4" s="11"/>
      <c r="D4" s="11"/>
      <c r="E4" s="58"/>
    </row>
    <row r="5" spans="1:5" x14ac:dyDescent="0.2">
      <c r="A5" s="61" t="s">
        <v>8</v>
      </c>
      <c r="B5" s="3" t="s">
        <v>45</v>
      </c>
      <c r="C5" s="3" t="s">
        <v>46</v>
      </c>
      <c r="D5" s="3"/>
      <c r="E5" s="26" t="s">
        <v>47</v>
      </c>
    </row>
    <row r="6" spans="1:5" x14ac:dyDescent="0.2">
      <c r="A6" s="54"/>
      <c r="B6" s="45"/>
      <c r="C6" s="45"/>
      <c r="D6" s="45"/>
      <c r="E6" s="55"/>
    </row>
    <row r="7" spans="1:5" x14ac:dyDescent="0.2">
      <c r="A7" s="141">
        <v>41500</v>
      </c>
      <c r="B7" s="130">
        <v>150</v>
      </c>
      <c r="C7" s="51" t="s">
        <v>69</v>
      </c>
      <c r="D7" s="51" t="s">
        <v>70</v>
      </c>
      <c r="E7" s="140" t="s">
        <v>21</v>
      </c>
    </row>
    <row r="8" spans="1:5" x14ac:dyDescent="0.2">
      <c r="A8" s="141">
        <v>41585</v>
      </c>
      <c r="B8" s="130">
        <v>37</v>
      </c>
      <c r="C8" s="178" t="s">
        <v>109</v>
      </c>
      <c r="D8" s="51" t="s">
        <v>71</v>
      </c>
      <c r="E8" s="140" t="s">
        <v>21</v>
      </c>
    </row>
    <row r="9" spans="1:5" x14ac:dyDescent="0.2">
      <c r="A9" s="153">
        <v>41815</v>
      </c>
      <c r="B9" s="130">
        <v>1474.3</v>
      </c>
      <c r="C9" s="154" t="s">
        <v>49</v>
      </c>
      <c r="D9" s="154" t="s">
        <v>48</v>
      </c>
      <c r="E9" s="156" t="s">
        <v>51</v>
      </c>
    </row>
    <row r="10" spans="1:5" x14ac:dyDescent="0.2">
      <c r="A10" s="141"/>
      <c r="B10" s="130"/>
      <c r="C10" s="51"/>
      <c r="D10" s="51"/>
      <c r="E10" s="140"/>
    </row>
    <row r="11" spans="1:5" x14ac:dyDescent="0.2">
      <c r="A11" s="141"/>
      <c r="B11" s="130"/>
      <c r="C11" s="51"/>
      <c r="D11" s="51"/>
      <c r="E11" s="140"/>
    </row>
    <row r="12" spans="1:5" x14ac:dyDescent="0.2">
      <c r="A12" s="54"/>
      <c r="B12" s="45"/>
      <c r="C12" s="45"/>
      <c r="D12" s="45"/>
      <c r="E12" s="55"/>
    </row>
    <row r="13" spans="1:5" x14ac:dyDescent="0.2">
      <c r="A13" s="54"/>
      <c r="B13" s="45"/>
      <c r="C13" s="45"/>
      <c r="D13" s="45"/>
      <c r="E13" s="55"/>
    </row>
    <row r="14" spans="1:5" ht="31.5" x14ac:dyDescent="0.25">
      <c r="A14" s="72" t="s">
        <v>44</v>
      </c>
      <c r="B14" s="73" t="s">
        <v>13</v>
      </c>
      <c r="C14" s="11"/>
      <c r="D14" s="11"/>
      <c r="E14" s="58"/>
    </row>
    <row r="15" spans="1:5" ht="15" customHeight="1" x14ac:dyDescent="0.2">
      <c r="A15" s="61" t="s">
        <v>8</v>
      </c>
      <c r="B15" s="3" t="s">
        <v>45</v>
      </c>
      <c r="C15" s="3"/>
      <c r="D15" s="3"/>
      <c r="E15" s="26"/>
    </row>
    <row r="16" spans="1:5" x14ac:dyDescent="0.2">
      <c r="A16" s="126"/>
      <c r="B16" s="45"/>
      <c r="C16" s="15"/>
      <c r="D16" s="15"/>
      <c r="E16" s="28"/>
    </row>
    <row r="17" spans="1:5" x14ac:dyDescent="0.2">
      <c r="A17" s="54"/>
      <c r="B17" s="45"/>
      <c r="C17" s="45"/>
      <c r="D17" s="45"/>
      <c r="E17" s="55"/>
    </row>
    <row r="18" spans="1:5" x14ac:dyDescent="0.2">
      <c r="A18" s="54"/>
      <c r="B18" s="45"/>
      <c r="C18" s="45"/>
      <c r="D18" s="45"/>
      <c r="E18" s="55"/>
    </row>
    <row r="19" spans="1:5" ht="45" x14ac:dyDescent="0.2">
      <c r="A19" s="90" t="s">
        <v>110</v>
      </c>
      <c r="B19" s="47"/>
      <c r="C19" s="48"/>
      <c r="D19" s="49"/>
      <c r="E19" s="89"/>
    </row>
    <row r="20" spans="1:5" x14ac:dyDescent="0.2">
      <c r="A20" s="54"/>
      <c r="B20" s="15" t="s">
        <v>9</v>
      </c>
      <c r="C20" s="45"/>
      <c r="D20" s="45"/>
      <c r="E20" s="55"/>
    </row>
    <row r="21" spans="1:5" x14ac:dyDescent="0.2">
      <c r="A21" s="54"/>
      <c r="B21" s="45"/>
      <c r="C21" s="45"/>
      <c r="D21" s="45"/>
      <c r="E21" s="55"/>
    </row>
    <row r="22" spans="1:5" x14ac:dyDescent="0.2">
      <c r="A22" s="54"/>
      <c r="B22" s="45"/>
      <c r="C22" s="45"/>
      <c r="D22" s="45"/>
      <c r="E22" s="55"/>
    </row>
    <row r="23" spans="1:5" x14ac:dyDescent="0.2">
      <c r="A23" s="54"/>
      <c r="B23" s="45"/>
      <c r="C23" s="45"/>
      <c r="D23" s="45"/>
      <c r="E23" s="55"/>
    </row>
    <row r="24" spans="1:5" x14ac:dyDescent="0.2">
      <c r="A24" s="54"/>
      <c r="B24" s="45"/>
      <c r="C24" s="45"/>
      <c r="D24" s="45"/>
      <c r="E24" s="55"/>
    </row>
    <row r="25" spans="1:5" x14ac:dyDescent="0.2">
      <c r="A25" s="54"/>
      <c r="B25" s="45"/>
      <c r="C25" s="45"/>
      <c r="D25" s="45"/>
      <c r="E25" s="55"/>
    </row>
    <row r="26" spans="1:5" x14ac:dyDescent="0.2">
      <c r="A26" s="54"/>
      <c r="B26" s="45"/>
      <c r="C26" s="45"/>
      <c r="D26" s="45"/>
      <c r="E26" s="55"/>
    </row>
    <row r="27" spans="1:5" ht="25.5" x14ac:dyDescent="0.2">
      <c r="A27" s="27" t="s">
        <v>31</v>
      </c>
      <c r="B27" s="45"/>
      <c r="C27" s="45"/>
      <c r="D27" s="45"/>
      <c r="E27" s="55"/>
    </row>
    <row r="28" spans="1:5" x14ac:dyDescent="0.2">
      <c r="A28" s="54"/>
      <c r="B28" s="45"/>
      <c r="C28" s="45"/>
      <c r="D28" s="45"/>
      <c r="E28" s="55"/>
    </row>
    <row r="29" spans="1:5" x14ac:dyDescent="0.2">
      <c r="A29" s="54"/>
      <c r="B29" s="45"/>
      <c r="C29" s="45"/>
      <c r="D29" s="45"/>
      <c r="E29" s="55"/>
    </row>
    <row r="30" spans="1:5" x14ac:dyDescent="0.2">
      <c r="A30" s="54"/>
      <c r="B30" s="45"/>
      <c r="C30" s="45"/>
      <c r="D30" s="45"/>
      <c r="E30" s="55"/>
    </row>
    <row r="31" spans="1:5" x14ac:dyDescent="0.2">
      <c r="A31" s="54"/>
      <c r="B31" s="45"/>
      <c r="C31" s="45"/>
      <c r="D31" s="45"/>
      <c r="E31" s="55"/>
    </row>
    <row r="32" spans="1:5" x14ac:dyDescent="0.2">
      <c r="A32" s="56"/>
      <c r="B32" s="38"/>
      <c r="C32" s="38"/>
      <c r="D32" s="38"/>
      <c r="E32" s="57"/>
    </row>
  </sheetData>
  <printOptions gridLines="1"/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Travel</vt:lpstr>
      <vt:lpstr>Hospitality provided</vt:lpstr>
      <vt:lpstr>Gifts and hospitality received</vt:lpstr>
      <vt:lpstr>Other</vt:lpstr>
      <vt:lpstr>'Hospitality provided'!Print_Area</vt:lpstr>
      <vt:lpstr>Other!Print_Area</vt:lpstr>
      <vt:lpstr>Travel!Print_Area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Kerry Norman</cp:lastModifiedBy>
  <cp:lastPrinted>2014-07-16T02:20:31Z</cp:lastPrinted>
  <dcterms:created xsi:type="dcterms:W3CDTF">2010-10-17T20:59:02Z</dcterms:created>
  <dcterms:modified xsi:type="dcterms:W3CDTF">2014-07-16T04:09:01Z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